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7B2AE8C1-C4D8-475A-AFAF-B90124C95BD5}" xr6:coauthVersionLast="47" xr6:coauthVersionMax="47" xr10:uidLastSave="{00000000-0000-0000-0000-000000000000}"/>
  <bookViews>
    <workbookView xWindow="-120" yWindow="-120" windowWidth="29040" windowHeight="15840" tabRatio="737" firstSheet="6" activeTab="6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externalReferences>
    <externalReference r:id="rId18"/>
  </externalReferences>
  <definedNames>
    <definedName name="_xlnm.Print_Area" localSheetId="7">'1-پلان غیر آپارتمانی'!$A$1:$T$24</definedName>
    <definedName name="_xlnm.Print_Area" localSheetId="8">'2-پلان آپارتمانی'!$A$1:$U$24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پایه'!$A$1:$E$20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2" l="1"/>
  <c r="F13" i="13" l="1"/>
  <c r="E13" i="13"/>
  <c r="R6" i="19"/>
  <c r="R7" i="19" s="1"/>
  <c r="R6" i="18"/>
  <c r="R9" i="18" s="1"/>
  <c r="R6" i="17"/>
  <c r="R11" i="17" s="1"/>
  <c r="R6" i="21"/>
  <c r="R11" i="21" s="1"/>
  <c r="R6" i="9"/>
  <c r="R11" i="9" s="1"/>
  <c r="C14" i="13" l="1"/>
  <c r="E14" i="13" s="1"/>
  <c r="C15" i="24"/>
  <c r="C8" i="13" s="1"/>
  <c r="F6" i="19" s="1"/>
  <c r="C15" i="23"/>
  <c r="D15" i="16"/>
  <c r="C7" i="13" s="1"/>
  <c r="C15" i="16"/>
  <c r="C16" i="19"/>
  <c r="C21" i="18"/>
  <c r="C21" i="17"/>
  <c r="C20" i="21"/>
  <c r="C20" i="9"/>
  <c r="K29" i="9"/>
  <c r="E6" i="27"/>
  <c r="C20" i="27"/>
  <c r="C19" i="27"/>
  <c r="C17" i="27"/>
  <c r="C15" i="27"/>
  <c r="D3" i="27"/>
  <c r="C8" i="26"/>
  <c r="F14" i="13" l="1"/>
  <c r="G13" i="27"/>
  <c r="G12" i="27" s="1"/>
  <c r="D3" i="23"/>
  <c r="D4" i="23" s="1"/>
  <c r="E4" i="16"/>
  <c r="F4" i="16" s="1"/>
  <c r="D3" i="24"/>
  <c r="E3" i="24" s="1"/>
  <c r="C4" i="13"/>
  <c r="E4" i="13" s="1"/>
  <c r="F4" i="13" s="1"/>
  <c r="F3" i="16"/>
  <c r="C6" i="13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C3" i="13"/>
  <c r="E7" i="16"/>
  <c r="D7" i="24" s="1"/>
  <c r="E7" i="24" s="1"/>
  <c r="F6" i="16"/>
  <c r="E4" i="23"/>
  <c r="D5" i="23"/>
  <c r="C5" i="13"/>
  <c r="E5" i="13" s="1"/>
  <c r="F5" i="13" s="1"/>
  <c r="F5" i="16"/>
  <c r="F7" i="16"/>
  <c r="J6" i="17"/>
  <c r="K6" i="17" s="1"/>
  <c r="J6" i="18"/>
  <c r="K6" i="18" s="1"/>
  <c r="J6" i="9"/>
  <c r="K6" i="9" s="1"/>
  <c r="E8" i="16" l="1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2" i="19"/>
  <c r="N11" i="19" s="1"/>
  <c r="J12" i="19"/>
  <c r="J11" i="19" s="1"/>
  <c r="N17" i="18"/>
  <c r="N16" i="18" s="1"/>
  <c r="J17" i="18"/>
  <c r="J16" i="18" s="1"/>
  <c r="L17" i="18"/>
  <c r="N17" i="17"/>
  <c r="J17" i="17"/>
  <c r="N16" i="21"/>
  <c r="N15" i="21" s="1"/>
  <c r="J16" i="21"/>
  <c r="J15" i="21" s="1"/>
  <c r="N16" i="9"/>
  <c r="N15" i="9" s="1"/>
  <c r="J16" i="9"/>
  <c r="F6" i="21"/>
  <c r="F11" i="21" s="1"/>
  <c r="N6" i="9"/>
  <c r="O6" i="9" s="1"/>
  <c r="Q12" i="19"/>
  <c r="R12" i="19"/>
  <c r="N6" i="17"/>
  <c r="O6" i="17" s="1"/>
  <c r="J9" i="18"/>
  <c r="K9" i="18" s="1"/>
  <c r="N6" i="18"/>
  <c r="O6" i="18" s="1"/>
  <c r="C26" i="21"/>
  <c r="C25" i="21"/>
  <c r="C23" i="21"/>
  <c r="C21" i="21"/>
  <c r="M17" i="21"/>
  <c r="M16" i="21" s="1"/>
  <c r="I17" i="21"/>
  <c r="I16" i="21" s="1"/>
  <c r="G17" i="21"/>
  <c r="G16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3" i="19"/>
  <c r="M12" i="19" s="1"/>
  <c r="I13" i="19"/>
  <c r="I12" i="19" s="1"/>
  <c r="G13" i="19"/>
  <c r="E3" i="19"/>
  <c r="M18" i="18"/>
  <c r="M17" i="18" s="1"/>
  <c r="I18" i="18"/>
  <c r="I17" i="18" s="1"/>
  <c r="G18" i="18"/>
  <c r="E3" i="18"/>
  <c r="G12" i="19" l="1"/>
  <c r="G11" i="19" s="1"/>
  <c r="G17" i="18"/>
  <c r="G16" i="18" s="1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5" i="21"/>
  <c r="Q6" i="21"/>
  <c r="S6" i="21" s="1"/>
  <c r="J11" i="21"/>
  <c r="N11" i="21"/>
  <c r="M15" i="21"/>
  <c r="I15" i="21"/>
  <c r="M11" i="19"/>
  <c r="I16" i="18"/>
  <c r="J7" i="19"/>
  <c r="O13" i="19"/>
  <c r="O12" i="19" s="1"/>
  <c r="N9" i="18"/>
  <c r="M16" i="18"/>
  <c r="N11" i="17"/>
  <c r="O11" i="17" s="1"/>
  <c r="J11" i="17"/>
  <c r="K11" i="17" s="1"/>
  <c r="I18" i="17"/>
  <c r="I17" i="17" s="1"/>
  <c r="N16" i="17"/>
  <c r="J16" i="17"/>
  <c r="M18" i="17"/>
  <c r="M17" i="17" s="1"/>
  <c r="G18" i="17"/>
  <c r="G17" i="17" s="1"/>
  <c r="E3" i="17"/>
  <c r="O9" i="18" l="1"/>
  <c r="Q9" i="18" s="1"/>
  <c r="S9" i="18" s="1"/>
  <c r="K11" i="21"/>
  <c r="K17" i="21" s="1"/>
  <c r="O11" i="21"/>
  <c r="O17" i="21" s="1"/>
  <c r="K7" i="19"/>
  <c r="K13" i="19" s="1"/>
  <c r="K12" i="19" s="1"/>
  <c r="E7" i="23"/>
  <c r="D8" i="23"/>
  <c r="I8" i="22"/>
  <c r="F10" i="16"/>
  <c r="E11" i="16"/>
  <c r="D10" i="24"/>
  <c r="E10" i="24" s="1"/>
  <c r="I9" i="22"/>
  <c r="I10" i="22" s="1"/>
  <c r="M16" i="17"/>
  <c r="G16" i="17"/>
  <c r="O11" i="19"/>
  <c r="Q6" i="19"/>
  <c r="K18" i="18"/>
  <c r="K17" i="18" s="1"/>
  <c r="Q6" i="18"/>
  <c r="I16" i="17"/>
  <c r="G17" i="9"/>
  <c r="G16" i="9" s="1"/>
  <c r="O18" i="18" l="1"/>
  <c r="O17" i="18" s="1"/>
  <c r="O16" i="21"/>
  <c r="O15" i="21" s="1"/>
  <c r="K16" i="21"/>
  <c r="K15" i="21" s="1"/>
  <c r="Q11" i="21"/>
  <c r="S11" i="21" s="1"/>
  <c r="S17" i="21" s="1"/>
  <c r="Q7" i="19"/>
  <c r="S7" i="19" s="1"/>
  <c r="D9" i="23"/>
  <c r="E8" i="23"/>
  <c r="D11" i="24"/>
  <c r="E11" i="24" s="1"/>
  <c r="E15" i="24" s="1"/>
  <c r="F11" i="16"/>
  <c r="F15" i="16" s="1"/>
  <c r="K11" i="19"/>
  <c r="S6" i="18"/>
  <c r="S18" i="18" s="1"/>
  <c r="S17" i="18" s="1"/>
  <c r="S6" i="19"/>
  <c r="K16" i="18"/>
  <c r="O18" i="17"/>
  <c r="O17" i="17" s="1"/>
  <c r="Q11" i="17"/>
  <c r="S11" i="17" s="1"/>
  <c r="Q6" i="17"/>
  <c r="S6" i="17" s="1"/>
  <c r="K18" i="17"/>
  <c r="K17" i="17" s="1"/>
  <c r="G15" i="9"/>
  <c r="J15" i="9"/>
  <c r="E3" i="9"/>
  <c r="S13" i="19" l="1"/>
  <c r="O16" i="18"/>
  <c r="S16" i="21"/>
  <c r="S15" i="21" s="1"/>
  <c r="S16" i="18"/>
  <c r="E7" i="13"/>
  <c r="F7" i="13" s="1"/>
  <c r="D10" i="23"/>
  <c r="E9" i="23"/>
  <c r="O16" i="17"/>
  <c r="S18" i="17"/>
  <c r="E6" i="13" s="1"/>
  <c r="F6" i="13" s="1"/>
  <c r="K16" i="17"/>
  <c r="S12" i="19" l="1"/>
  <c r="S11" i="19" s="1"/>
  <c r="E8" i="13"/>
  <c r="F8" i="13" s="1"/>
  <c r="S17" i="17"/>
  <c r="S16" i="17" s="1"/>
  <c r="E10" i="23"/>
  <c r="D11" i="23"/>
  <c r="E11" i="23" s="1"/>
  <c r="C6" i="14"/>
  <c r="E15" i="23" l="1"/>
  <c r="N11" i="9" l="1"/>
  <c r="O11" i="9" s="1"/>
  <c r="O17" i="9" l="1"/>
  <c r="O16" i="9" s="1"/>
  <c r="O15" i="9" l="1"/>
  <c r="M17" i="9"/>
  <c r="M16" i="9" s="1"/>
  <c r="I17" i="9"/>
  <c r="I16" i="9" s="1"/>
  <c r="M15" i="9" l="1"/>
  <c r="I15" i="9"/>
  <c r="J11" i="9" l="1"/>
  <c r="K11" i="9" s="1"/>
  <c r="Q6" i="9"/>
  <c r="S6" i="9" s="1"/>
  <c r="Q11" i="9" l="1"/>
  <c r="S11" i="9" s="1"/>
  <c r="S17" i="9" l="1"/>
  <c r="K17" i="9"/>
  <c r="K16" i="9" s="1"/>
  <c r="E3" i="13" l="1"/>
  <c r="F3" i="13" s="1"/>
  <c r="S16" i="9"/>
  <c r="K15" i="9"/>
  <c r="E9" i="13" l="1"/>
  <c r="F9" i="13" s="1"/>
  <c r="S15" i="9"/>
  <c r="E21" i="13"/>
  <c r="E10" i="13" l="1"/>
  <c r="E11" i="13" l="1"/>
  <c r="F10" i="13"/>
  <c r="E17" i="13"/>
  <c r="E18" i="13" s="1"/>
  <c r="E19" i="13"/>
  <c r="E12" i="13" l="1"/>
  <c r="F12" i="13" s="1"/>
  <c r="F11" i="13"/>
  <c r="E15" i="13"/>
  <c r="F15" i="13" s="1"/>
</calcChain>
</file>

<file path=xl/sharedStrings.xml><?xml version="1.0" encoding="utf-8"?>
<sst xmlns="http://schemas.openxmlformats.org/spreadsheetml/2006/main" count="366" uniqueCount="213">
  <si>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</si>
  <si>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</si>
  <si>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</si>
  <si>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</si>
  <si>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</si>
  <si>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</si>
  <si>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</si>
  <si>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</si>
  <si>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</si>
  <si>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</si>
  <si>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</si>
  <si>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</si>
  <si>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</si>
  <si>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</si>
  <si>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</si>
  <si>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</si>
  <si>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</si>
  <si>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</si>
  <si>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</si>
  <si>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</si>
  <si>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</si>
  <si>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</si>
  <si>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</si>
  <si>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</si>
  <si>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</si>
  <si>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</si>
  <si>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</si>
  <si>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</si>
  <si>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</si>
  <si>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</si>
  <si>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</si>
  <si>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</si>
  <si>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</si>
  <si>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</si>
  <si>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</si>
  <si>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</si>
  <si>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</si>
  <si>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</si>
  <si>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</si>
  <si>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</si>
  <si>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</si>
  <si>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</si>
  <si>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</si>
  <si>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</si>
  <si>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</si>
  <si>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</si>
  <si>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</si>
  <si>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</si>
  <si>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</si>
  <si>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</si>
  <si>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</si>
  <si>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</si>
  <si>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</si>
  <si>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</si>
  <si>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</si>
  <si>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</si>
  <si>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</si>
  <si>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</si>
  <si>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</si>
  <si>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</si>
  <si>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</si>
  <si>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</si>
  <si>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</si>
  <si>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</si>
  <si>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</si>
  <si>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</si>
  <si>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</si>
  <si>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</si>
  <si>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</si>
  <si>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</si>
  <si>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</si>
  <si>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</si>
  <si>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</si>
  <si>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</si>
  <si>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</si>
  <si>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</si>
  <si>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</si>
  <si>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</si>
  <si>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نظارت عالیه معماری (50% طراحی)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</si>
  <si>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</si>
  <si>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</si>
  <si>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</si>
  <si>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</si>
  <si>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</si>
  <si>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</si>
  <si>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</si>
  <si>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</si>
  <si>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</si>
  <si>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شرکت پیشرو اندیشان پادرا - بانک پارسیان
شبا: 850540125720100783144601
شماره کارت:  6221061239266986</t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</si>
  <si>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</si>
  <si>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</si>
  <si>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</si>
  <si>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</si>
  <si>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</si>
  <si>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</si>
  <si>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</si>
  <si>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</si>
  <si>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</si>
  <si>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</si>
  <si>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</si>
  <si>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</si>
  <si>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</si>
  <si>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</si>
  <si>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</si>
  <si>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</si>
  <si>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</si>
  <si>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</si>
  <si>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(هزارتومان)</t>
    </r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</si>
  <si>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</si>
  <si>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</si>
  <si>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</si>
  <si>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</si>
  <si>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</si>
  <si>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</si>
  <si>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کسورات بیمه و مالیات و مالیات ارزش افزوده حدود 25%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</si>
  <si>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</si>
  <si>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</si>
  <si>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</si>
  <si>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</si>
  <si>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</si>
  <si>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</si>
  <si>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</si>
  <si>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</si>
  <si>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</si>
  <si>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</si>
  <si>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</si>
  <si>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</si>
  <si>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</si>
  <si>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</si>
  <si>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</si>
  <si>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</si>
  <si>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</si>
  <si>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</si>
  <si>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</si>
  <si>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</si>
  <si>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</si>
  <si>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</si>
  <si>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</si>
  <si>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</si>
  <si>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</si>
  <si>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</si>
  <si>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</si>
  <si>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</si>
  <si>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</si>
  <si>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</si>
  <si>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</si>
  <si>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</si>
  <si>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</si>
  <si>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</si>
  <si>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</si>
  <si>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</si>
  <si>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</si>
  <si>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 xml:space="preserve">بیمه تامین اجتماعی (16.67%) 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</si>
  <si>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</si>
  <si>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</si>
  <si>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</si>
  <si>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</si>
  <si>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خالص حق الزحمه (83.33%)</t>
  </si>
  <si>
    <t>کل حق الزحمه
(میلیون تومان)</t>
  </si>
  <si>
    <t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</si>
  <si>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</si>
  <si>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</si>
  <si>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</si>
  <si>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</si>
  <si>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</si>
  <si>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</si>
  <si>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</si>
  <si>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</si>
  <si>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</si>
  <si>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</si>
  <si>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</si>
  <si>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</si>
  <si>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</si>
  <si>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</si>
  <si>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</si>
  <si>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</si>
  <si>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جمع کل</t>
  </si>
  <si>
    <t>خالص  سهم مشاور معماری</t>
  </si>
  <si>
    <t>بیمه سهم مشاور معماری</t>
  </si>
  <si>
    <r>
      <t xml:space="preserve">نظارت عالیه معماری </t>
    </r>
    <r>
      <rPr>
        <sz val="10"/>
        <color theme="1"/>
        <rFont val="B Nazanin"/>
        <charset val="178"/>
      </rPr>
      <t>(بر مبنای زمان عقد قرارداد)</t>
    </r>
  </si>
  <si>
    <t>مجموع طراحی معماری</t>
  </si>
  <si>
    <t>مبلغ نهایی طراحی معماری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</si>
  <si>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</si>
  <si>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</si>
  <si>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</si>
  <si>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</si>
  <si>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</si>
  <si>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</si>
  <si>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</si>
  <si>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</si>
  <si>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</si>
  <si>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</si>
  <si>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</si>
  <si>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</si>
  <si>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</si>
  <si>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</si>
  <si>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</si>
  <si>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</si>
  <si>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</si>
  <si>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</si>
  <si>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</si>
  <si>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</si>
  <si>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</si>
  <si>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</si>
  <si>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</si>
  <si>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</si>
  <si>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</si>
  <si>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</si>
  <si>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ماهانه در تهران
17/5 میلیون 
ماهانه در خارج تهران
20 میلیون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</si>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</sst>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Calibri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Calibri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Calibri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</fonts>
  <fills count="3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fgColor theme="0" tint="-0.24994659260841701"/>
        <bgColor theme="2" tint="-9.9978637043366805E-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8" tint="0.59999389629810485"/>
        <bgColor theme="0" tint="-0.24994659260841701"/>
      </patternFill>
    </fill>
    <fill>
      <patternFill patternType="solid">
        <fgColor theme="5" tint="0.59999389629810485"/>
        <bgColor theme="0" tint="-0.24994659260841701"/>
      </patternFill>
    </fill>
    <fill>
      <patternFill patternType="solid">
        <fgColor theme="9" tint="0.39997558519241921"/>
        <bgColor theme="0" tint="-0.24994659260841701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2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3" fontId="4" fillId="3" borderId="1" xfId="0" applyNumberFormat="1" applyFont="1" applyFill="1" applyBorder="1" applyAlignment="1">
      <alignment horizontal="center" vertical="center" wrapText="1" readingOrder="2"/>
    </xf>
    <xf numFmtId="3" fontId="14" fillId="6" borderId="9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" xfId="0" applyFont="1" applyFill="1" applyBorder="1" applyAlignment="1">
      <alignment horizontal="right" vertical="center" wrapText="1" readingOrder="2"/>
    </xf>
    <xf numFmtId="3" fontId="2" fillId="13" borderId="1" xfId="0" applyNumberFormat="1" applyFont="1" applyFill="1" applyBorder="1" applyAlignment="1">
      <alignment horizontal="center" vertical="center" wrapText="1" readingOrder="2"/>
    </xf>
    <xf numFmtId="0" fontId="1" fillId="14" borderId="10" xfId="0" applyFont="1" applyFill="1" applyBorder="1" applyAlignment="1">
      <alignment horizontal="center" vertical="center" readingOrder="2"/>
    </xf>
    <xf numFmtId="0" fontId="1" fillId="14" borderId="11" xfId="0" applyFont="1" applyFill="1" applyBorder="1" applyAlignment="1">
      <alignment horizontal="center" vertical="center" readingOrder="2"/>
    </xf>
    <xf numFmtId="49" fontId="7" fillId="14" borderId="11" xfId="0" applyNumberFormat="1" applyFont="1" applyFill="1" applyBorder="1" applyAlignment="1">
      <alignment horizontal="center" vertical="center" readingOrder="2"/>
    </xf>
    <xf numFmtId="49" fontId="7" fillId="14" borderId="0" xfId="0" applyNumberFormat="1" applyFont="1" applyFill="1" applyAlignment="1">
      <alignment horizontal="center" vertical="center" readingOrder="2"/>
    </xf>
    <xf numFmtId="49" fontId="7" fillId="14" borderId="5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center" vertical="center" readingOrder="2"/>
    </xf>
    <xf numFmtId="0" fontId="0" fillId="14" borderId="0" xfId="0" applyFill="1"/>
    <xf numFmtId="0" fontId="1" fillId="14" borderId="0" xfId="0" applyFont="1" applyFill="1" applyAlignment="1">
      <alignment horizontal="right" vertical="center" wrapText="1" readingOrder="2"/>
    </xf>
    <xf numFmtId="0" fontId="1" fillId="14" borderId="11" xfId="0" applyFont="1" applyFill="1" applyBorder="1" applyAlignment="1">
      <alignment horizontal="right" vertical="center" wrapText="1" readingOrder="2"/>
    </xf>
    <xf numFmtId="0" fontId="1" fillId="14" borderId="5" xfId="0" applyFont="1" applyFill="1" applyBorder="1" applyAlignment="1">
      <alignment horizontal="center" vertical="center" readingOrder="2"/>
    </xf>
    <xf numFmtId="0" fontId="5" fillId="14" borderId="0" xfId="0" applyFont="1" applyFill="1"/>
    <xf numFmtId="0" fontId="9" fillId="14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15" borderId="1" xfId="0" applyNumberFormat="1" applyFont="1" applyFill="1" applyBorder="1" applyAlignment="1">
      <alignment horizontal="center" vertical="center" wrapText="1" readingOrder="2"/>
    </xf>
    <xf numFmtId="3" fontId="14" fillId="15" borderId="9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4" borderId="0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Border="1" applyAlignment="1">
      <alignment horizontal="right" vertical="center" readingOrder="2"/>
    </xf>
    <xf numFmtId="0" fontId="1" fillId="14" borderId="0" xfId="0" applyFont="1" applyFill="1" applyBorder="1" applyAlignment="1">
      <alignment horizontal="right" vertical="center" wrapText="1" readingOrder="2"/>
    </xf>
    <xf numFmtId="0" fontId="1" fillId="14" borderId="0" xfId="0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center" vertical="center" readingOrder="2"/>
    </xf>
    <xf numFmtId="0" fontId="0" fillId="14" borderId="0" xfId="0" applyFill="1" applyBorder="1"/>
    <xf numFmtId="0" fontId="5" fillId="14" borderId="0" xfId="0" applyFont="1" applyFill="1" applyBorder="1"/>
    <xf numFmtId="49" fontId="6" fillId="14" borderId="0" xfId="0" applyNumberFormat="1" applyFont="1" applyFill="1" applyBorder="1" applyAlignment="1">
      <alignment horizontal="center" vertical="center" readingOrder="2"/>
    </xf>
    <xf numFmtId="0" fontId="9" fillId="14" borderId="0" xfId="0" applyFont="1" applyFill="1" applyBorder="1"/>
    <xf numFmtId="0" fontId="1" fillId="14" borderId="0" xfId="0" applyFont="1" applyFill="1" applyBorder="1" applyAlignment="1">
      <alignment vertical="center" readingOrder="2"/>
    </xf>
    <xf numFmtId="0" fontId="0" fillId="0" borderId="0" xfId="0" applyBorder="1"/>
    <xf numFmtId="0" fontId="1" fillId="14" borderId="0" xfId="0" applyFont="1" applyFill="1" applyBorder="1" applyAlignment="1">
      <alignment horizontal="right" vertical="center" wrapText="1" readingOrder="2"/>
    </xf>
    <xf numFmtId="49" fontId="13" fillId="14" borderId="0" xfId="0" applyNumberFormat="1" applyFont="1" applyFill="1" applyBorder="1" applyAlignment="1">
      <alignment horizontal="center" readingOrder="2"/>
    </xf>
    <xf numFmtId="49" fontId="13" fillId="14" borderId="0" xfId="0" applyNumberFormat="1" applyFont="1" applyFill="1" applyBorder="1" applyAlignment="1">
      <alignment horizontal="center" vertical="center" readingOrder="2"/>
    </xf>
    <xf numFmtId="49" fontId="4" fillId="14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7" borderId="15" xfId="1" applyFont="1" applyFill="1" applyBorder="1" applyAlignment="1">
      <alignment horizontal="center" vertical="center" wrapText="1" readingOrder="2"/>
    </xf>
    <xf numFmtId="0" fontId="19" fillId="17" borderId="15" xfId="1" applyFont="1" applyFill="1" applyBorder="1" applyAlignment="1">
      <alignment horizontal="center" vertical="center" wrapText="1" readingOrder="2"/>
    </xf>
    <xf numFmtId="0" fontId="19" fillId="14" borderId="15" xfId="1" applyFont="1" applyFill="1" applyBorder="1" applyAlignment="1">
      <alignment horizontal="center" vertical="center" wrapText="1" readingOrder="2"/>
    </xf>
    <xf numFmtId="0" fontId="1" fillId="14" borderId="15" xfId="1" applyFont="1" applyFill="1" applyBorder="1" applyAlignment="1">
      <alignment horizontal="right" vertical="center" wrapText="1" readingOrder="2"/>
    </xf>
    <xf numFmtId="0" fontId="1" fillId="14" borderId="15" xfId="1" applyFont="1" applyFill="1" applyBorder="1" applyAlignment="1">
      <alignment horizontal="center" vertical="center" wrapText="1" readingOrder="2"/>
    </xf>
    <xf numFmtId="3" fontId="19" fillId="14" borderId="15" xfId="1" applyNumberFormat="1" applyFont="1" applyFill="1" applyBorder="1" applyAlignment="1">
      <alignment horizontal="center" vertical="center" wrapText="1" readingOrder="2"/>
    </xf>
    <xf numFmtId="0" fontId="16" fillId="0" borderId="0" xfId="1" applyAlignment="1">
      <alignment horizontal="center"/>
    </xf>
    <xf numFmtId="3" fontId="4" fillId="18" borderId="1" xfId="0" applyNumberFormat="1" applyFont="1" applyFill="1" applyBorder="1" applyAlignment="1">
      <alignment horizontal="center" vertical="center" wrapText="1" readingOrder="2"/>
    </xf>
    <xf numFmtId="0" fontId="18" fillId="9" borderId="15" xfId="1" applyFont="1" applyFill="1" applyBorder="1" applyAlignment="1">
      <alignment vertical="center" readingOrder="2"/>
    </xf>
    <xf numFmtId="0" fontId="18" fillId="9" borderId="15" xfId="1" applyFont="1" applyFill="1" applyBorder="1" applyAlignment="1">
      <alignment horizontal="center" vertical="center" readingOrder="2"/>
    </xf>
    <xf numFmtId="3" fontId="18" fillId="9" borderId="15" xfId="1" applyNumberFormat="1" applyFont="1" applyFill="1" applyBorder="1" applyAlignment="1">
      <alignment horizontal="center" vertical="center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9" fontId="21" fillId="9" borderId="15" xfId="1" applyNumberFormat="1" applyFont="1" applyFill="1" applyBorder="1" applyAlignment="1">
      <alignment horizontal="center"/>
    </xf>
    <xf numFmtId="165" fontId="19" fillId="9" borderId="15" xfId="1" applyNumberFormat="1" applyFont="1" applyFill="1" applyBorder="1" applyAlignment="1">
      <alignment horizontal="center" vertical="center" readingOrder="2"/>
    </xf>
    <xf numFmtId="0" fontId="21" fillId="19" borderId="15" xfId="1" applyFont="1" applyFill="1" applyBorder="1"/>
    <xf numFmtId="0" fontId="19" fillId="19" borderId="15" xfId="1" applyFont="1" applyFill="1" applyBorder="1" applyAlignment="1">
      <alignment horizontal="center" vertical="center" readingOrder="2"/>
    </xf>
    <xf numFmtId="0" fontId="21" fillId="19" borderId="15" xfId="1" applyFont="1" applyFill="1" applyBorder="1" applyAlignment="1">
      <alignment horizontal="center"/>
    </xf>
    <xf numFmtId="165" fontId="19" fillId="19" borderId="15" xfId="1" applyNumberFormat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5" borderId="0" xfId="0" applyFont="1" applyFill="1" applyAlignment="1">
      <alignment horizontal="center" vertical="center" readingOrder="2"/>
    </xf>
    <xf numFmtId="0" fontId="2" fillId="15" borderId="0" xfId="0" applyFont="1" applyFill="1" applyAlignment="1">
      <alignment horizontal="right" vertical="center" readingOrder="2"/>
    </xf>
    <xf numFmtId="0" fontId="0" fillId="15" borderId="0" xfId="0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1" fillId="20" borderId="0" xfId="0" applyFont="1" applyFill="1" applyAlignment="1">
      <alignment horizontal="center" vertical="center" readingOrder="2"/>
    </xf>
    <xf numFmtId="0" fontId="2" fillId="20" borderId="0" xfId="0" applyFont="1" applyFill="1" applyAlignment="1">
      <alignment horizontal="right" vertical="center" readingOrder="2"/>
    </xf>
    <xf numFmtId="0" fontId="0" fillId="20" borderId="0" xfId="0" applyFill="1"/>
    <xf numFmtId="0" fontId="4" fillId="20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1" borderId="1" xfId="0" applyNumberFormat="1" applyFont="1" applyFill="1" applyBorder="1" applyAlignment="1">
      <alignment horizontal="center" vertical="center" wrapText="1" readingOrder="2"/>
    </xf>
    <xf numFmtId="3" fontId="2" fillId="21" borderId="9" xfId="0" applyNumberFormat="1" applyFont="1" applyFill="1" applyBorder="1" applyAlignment="1">
      <alignment horizontal="center" vertical="center" wrapText="1" readingOrder="2"/>
    </xf>
    <xf numFmtId="3" fontId="14" fillId="21" borderId="9" xfId="0" applyNumberFormat="1" applyFont="1" applyFill="1" applyBorder="1" applyAlignment="1">
      <alignment horizontal="center" vertical="center" wrapText="1" readingOrder="2"/>
    </xf>
    <xf numFmtId="3" fontId="3" fillId="21" borderId="1" xfId="0" applyNumberFormat="1" applyFont="1" applyFill="1" applyBorder="1" applyAlignment="1">
      <alignment horizontal="center" vertical="center" wrapText="1" readingOrder="2"/>
    </xf>
    <xf numFmtId="0" fontId="2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right" vertical="center" readingOrder="2"/>
    </xf>
    <xf numFmtId="3" fontId="26" fillId="18" borderId="1" xfId="0" applyNumberFormat="1" applyFont="1" applyFill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49" fontId="7" fillId="14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3" fontId="1" fillId="6" borderId="9" xfId="0" applyNumberFormat="1" applyFont="1" applyFill="1" applyBorder="1" applyAlignment="1">
      <alignment horizontal="center" vertical="center" wrapText="1" readingOrder="2"/>
    </xf>
    <xf numFmtId="3" fontId="1" fillId="15" borderId="9" xfId="0" applyNumberFormat="1" applyFont="1" applyFill="1" applyBorder="1" applyAlignment="1">
      <alignment horizontal="center" vertical="center" wrapText="1" readingOrder="2"/>
    </xf>
    <xf numFmtId="0" fontId="4" fillId="4" borderId="9" xfId="0" applyFont="1" applyFill="1" applyBorder="1" applyAlignment="1">
      <alignment horizontal="center" vertical="center" wrapText="1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31" fillId="5" borderId="1" xfId="0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20" borderId="1" xfId="0" applyFont="1" applyFill="1" applyBorder="1" applyAlignment="1">
      <alignment horizontal="right" vertical="center" readingOrder="2"/>
    </xf>
    <xf numFmtId="3" fontId="2" fillId="20" borderId="1" xfId="0" applyNumberFormat="1" applyFont="1" applyFill="1" applyBorder="1" applyAlignment="1">
      <alignment horizontal="center" vertical="center" readingOrder="2"/>
    </xf>
    <xf numFmtId="164" fontId="2" fillId="20" borderId="1" xfId="0" applyNumberFormat="1" applyFont="1" applyFill="1" applyBorder="1" applyAlignment="1">
      <alignment horizontal="center" vertical="center" readingOrder="2"/>
    </xf>
    <xf numFmtId="0" fontId="1" fillId="11" borderId="1" xfId="0" applyFont="1" applyFill="1" applyBorder="1" applyAlignment="1">
      <alignment horizontal="right" vertical="center" readingOrder="2"/>
    </xf>
    <xf numFmtId="3" fontId="2" fillId="11" borderId="1" xfId="0" applyNumberFormat="1" applyFont="1" applyFill="1" applyBorder="1" applyAlignment="1">
      <alignment horizontal="center" vertical="center" readingOrder="2"/>
    </xf>
    <xf numFmtId="164" fontId="2" fillId="11" borderId="1" xfId="0" applyNumberFormat="1" applyFont="1" applyFill="1" applyBorder="1" applyAlignment="1">
      <alignment horizontal="center" vertical="center" readingOrder="2"/>
    </xf>
    <xf numFmtId="164" fontId="1" fillId="11" borderId="1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/>
    <xf numFmtId="3" fontId="30" fillId="11" borderId="1" xfId="0" applyNumberFormat="1" applyFont="1" applyFill="1" applyBorder="1" applyAlignment="1">
      <alignment horizontal="center" vertical="center"/>
    </xf>
    <xf numFmtId="3" fontId="30" fillId="20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0" fillId="22" borderId="0" xfId="0" applyFill="1"/>
    <xf numFmtId="0" fontId="1" fillId="22" borderId="0" xfId="0" applyFont="1" applyFill="1" applyAlignment="1">
      <alignment horizontal="center" vertical="center" readingOrder="2"/>
    </xf>
    <xf numFmtId="0" fontId="4" fillId="23" borderId="1" xfId="0" applyFont="1" applyFill="1" applyBorder="1" applyAlignment="1">
      <alignment horizontal="center" vertical="center" wrapText="1" readingOrder="2"/>
    </xf>
    <xf numFmtId="0" fontId="4" fillId="22" borderId="1" xfId="0" applyFont="1" applyFill="1" applyBorder="1" applyAlignment="1">
      <alignment horizontal="right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166" fontId="4" fillId="24" borderId="1" xfId="0" applyNumberFormat="1" applyFont="1" applyFill="1" applyBorder="1" applyAlignment="1">
      <alignment horizontal="center" vertical="center" wrapText="1" readingOrder="2"/>
    </xf>
    <xf numFmtId="0" fontId="4" fillId="25" borderId="1" xfId="0" applyFont="1" applyFill="1" applyBorder="1" applyAlignment="1">
      <alignment horizontal="center" vertical="center" wrapText="1" readingOrder="2"/>
    </xf>
    <xf numFmtId="0" fontId="4" fillId="26" borderId="1" xfId="0" applyFont="1" applyFill="1" applyBorder="1" applyAlignment="1">
      <alignment horizontal="center" vertical="center" wrapText="1" readingOrder="2"/>
    </xf>
    <xf numFmtId="0" fontId="1" fillId="27" borderId="1" xfId="0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wrapText="1" readingOrder="2"/>
    </xf>
    <xf numFmtId="166" fontId="1" fillId="24" borderId="1" xfId="0" applyNumberFormat="1" applyFont="1" applyFill="1" applyBorder="1" applyAlignment="1">
      <alignment horizontal="center" vertical="center" wrapText="1" readingOrder="2"/>
    </xf>
    <xf numFmtId="3" fontId="4" fillId="28" borderId="1" xfId="0" applyNumberFormat="1" applyFont="1" applyFill="1" applyBorder="1" applyAlignment="1">
      <alignment horizontal="center" vertical="center" wrapText="1" readingOrder="2"/>
    </xf>
    <xf numFmtId="3" fontId="4" fillId="22" borderId="1" xfId="0" applyNumberFormat="1" applyFont="1" applyFill="1" applyBorder="1" applyAlignment="1">
      <alignment horizontal="right" vertical="center" wrapText="1" readingOrder="2"/>
    </xf>
    <xf numFmtId="0" fontId="2" fillId="22" borderId="0" xfId="0" applyFont="1" applyFill="1" applyAlignment="1">
      <alignment horizontal="right" vertical="center" readingOrder="2"/>
    </xf>
    <xf numFmtId="3" fontId="24" fillId="22" borderId="0" xfId="0" applyNumberFormat="1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 wrapText="1" readingOrder="2"/>
    </xf>
    <xf numFmtId="10" fontId="4" fillId="24" borderId="1" xfId="0" applyNumberFormat="1" applyFont="1" applyFill="1" applyBorder="1" applyAlignment="1">
      <alignment horizontal="center" vertical="center" wrapText="1" readingOrder="2"/>
    </xf>
    <xf numFmtId="2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readingOrder="2"/>
    </xf>
    <xf numFmtId="0" fontId="5" fillId="22" borderId="0" xfId="0" applyFont="1" applyFill="1"/>
    <xf numFmtId="9" fontId="1" fillId="20" borderId="1" xfId="0" applyNumberFormat="1" applyFont="1" applyFill="1" applyBorder="1" applyAlignment="1">
      <alignment horizontal="center" vertical="center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9" borderId="1" xfId="0" applyFont="1" applyFill="1" applyBorder="1" applyAlignment="1">
      <alignment horizontal="center" vertical="center"/>
    </xf>
    <xf numFmtId="0" fontId="21" fillId="20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0" fontId="17" fillId="16" borderId="13" xfId="1" applyFont="1" applyFill="1" applyBorder="1" applyAlignment="1">
      <alignment horizontal="center" vertical="center" readingOrder="2"/>
    </xf>
    <xf numFmtId="0" fontId="17" fillId="16" borderId="14" xfId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1" borderId="1" xfId="0" applyFont="1" applyFill="1" applyBorder="1" applyAlignment="1">
      <alignment horizontal="center" vertical="center" wrapText="1" readingOrder="2"/>
    </xf>
    <xf numFmtId="0" fontId="4" fillId="21" borderId="7" xfId="0" applyFont="1" applyFill="1" applyBorder="1" applyAlignment="1">
      <alignment horizontal="center" vertical="center" wrapText="1" readingOrder="2"/>
    </xf>
    <xf numFmtId="0" fontId="4" fillId="21" borderId="9" xfId="0" applyFont="1" applyFill="1" applyBorder="1" applyAlignment="1">
      <alignment horizontal="center" vertical="center" wrapText="1" readingOrder="2"/>
    </xf>
    <xf numFmtId="0" fontId="3" fillId="21" borderId="7" xfId="0" applyFont="1" applyFill="1" applyBorder="1" applyAlignment="1">
      <alignment horizontal="center" vertical="center" wrapText="1" readingOrder="2"/>
    </xf>
    <xf numFmtId="0" fontId="3" fillId="21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right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5" borderId="1" xfId="0" applyFont="1" applyFill="1" applyBorder="1" applyAlignment="1">
      <alignment horizontal="center" vertical="center" wrapText="1" readingOrder="2"/>
    </xf>
    <xf numFmtId="0" fontId="4" fillId="15" borderId="7" xfId="0" applyFont="1" applyFill="1" applyBorder="1" applyAlignment="1">
      <alignment horizontal="center" vertical="center" wrapText="1" readingOrder="2"/>
    </xf>
    <xf numFmtId="0" fontId="4" fillId="15" borderId="8" xfId="0" applyFont="1" applyFill="1" applyBorder="1" applyAlignment="1">
      <alignment horizontal="center" vertical="center" wrapText="1" readingOrder="2"/>
    </xf>
    <xf numFmtId="0" fontId="4" fillId="15" borderId="9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3" borderId="8" xfId="0" applyFont="1" applyFill="1" applyBorder="1" applyAlignment="1">
      <alignment horizontal="center" vertical="center" wrapText="1" readingOrder="2"/>
    </xf>
    <xf numFmtId="0" fontId="4" fillId="3" borderId="9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61-403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اکتور ساده"/>
      <sheetName val="متراژ طبقات"/>
      <sheetName val="متراژ نما"/>
      <sheetName val="متراژ محوطه"/>
      <sheetName val="اطلاعات پایه"/>
      <sheetName val="مطالعات"/>
      <sheetName val="پلان "/>
      <sheetName val="نما"/>
      <sheetName val="طراحی داخلی"/>
      <sheetName val="محوطه"/>
      <sheetName val="نظارت"/>
      <sheetName val="4 گروه"/>
      <sheetName val="گراف قیمت"/>
      <sheetName val="گراف کیفی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3200</v>
          </cell>
        </row>
        <row r="12">
          <cell r="B12" t="str">
            <v>خالص دریافتی مشاور</v>
          </cell>
        </row>
        <row r="13">
          <cell r="B13" t="str">
            <v>مالیات بر ارزش افزوده سهم کارفرما</v>
          </cell>
        </row>
        <row r="14">
          <cell r="B14" t="str">
    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    </cell>
        </row>
        <row r="15">
          <cell r="B15" t="str">
            <v>دستمزد طراحی در ابتدای کار در قالب 2 فقره چک برای ابتدا و انتهای قرارداد دریافت و کار آغاز می شود.</v>
          </cell>
        </row>
        <row r="16">
          <cell r="B16" t="str">
            <v>اعداد فوق تا 2 ماه از زمان صدور فاکتور معتبر است و پس از آن مشمول تعدیل می گردد.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 x14ac:dyDescent="0.45"/>
  <cols>
    <col min="1" max="1" width="4.42578125" customWidth="1"/>
    <col min="2" max="2" width="22.42578125" style="121" customWidth="1"/>
    <col min="3" max="3" width="6.140625" style="122" bestFit="1" customWidth="1"/>
    <col min="4" max="16" width="2.42578125" style="122" customWidth="1"/>
    <col min="17" max="17" width="2.42578125" style="121" customWidth="1"/>
    <col min="18" max="23" width="2.42578125" customWidth="1"/>
  </cols>
  <sheetData>
    <row r="1" spans="1:23" x14ac:dyDescent="0.25">
      <c r="A1" s="190" t="s">
        <v>103</v>
      </c>
      <c r="B1" s="190" t="s">
        <v>104</v>
      </c>
      <c r="C1" s="190" t="s">
        <v>182</v>
      </c>
      <c r="D1" s="191"/>
      <c r="E1" s="192"/>
      <c r="F1" s="192"/>
      <c r="G1" s="192"/>
      <c r="H1" s="193"/>
      <c r="I1" s="194" t="s">
        <v>183</v>
      </c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5"/>
    </row>
    <row r="2" spans="1:23" x14ac:dyDescent="0.25">
      <c r="A2" s="196"/>
      <c r="B2" s="196"/>
      <c r="C2" s="196"/>
      <c r="D2" s="197">
        <v>1</v>
      </c>
      <c r="E2" s="197">
        <v>2</v>
      </c>
      <c r="F2" s="197">
        <v>3</v>
      </c>
      <c r="G2" s="197">
        <v>4</v>
      </c>
      <c r="H2" s="197">
        <v>5</v>
      </c>
      <c r="I2" s="197">
        <v>6</v>
      </c>
      <c r="J2" s="197">
        <v>7</v>
      </c>
      <c r="K2" s="197">
        <v>8</v>
      </c>
      <c r="L2" s="197">
        <v>9</v>
      </c>
      <c r="M2" s="197">
        <v>10</v>
      </c>
      <c r="N2" s="197">
        <v>11</v>
      </c>
      <c r="O2" s="197">
        <v>12</v>
      </c>
      <c r="P2" s="197">
        <v>13</v>
      </c>
      <c r="Q2" s="197">
        <v>14</v>
      </c>
      <c r="R2" s="197">
        <v>15</v>
      </c>
      <c r="S2" s="197">
        <v>16</v>
      </c>
      <c r="T2" s="197">
        <v>17</v>
      </c>
      <c r="U2" s="197">
        <v>18</v>
      </c>
      <c r="V2" s="197">
        <v>19</v>
      </c>
      <c r="W2" s="197">
        <v>20</v>
      </c>
    </row>
    <row r="3" spans="1:23" ht="29.25" x14ac:dyDescent="0.25">
      <c r="A3" s="198"/>
      <c r="B3" s="198"/>
      <c r="C3" s="198"/>
      <c r="D3" s="199" t="s">
        <v>184</v>
      </c>
      <c r="E3" s="199" t="s">
        <v>185</v>
      </c>
      <c r="F3" s="199" t="s">
        <v>186</v>
      </c>
      <c r="G3" s="199" t="s">
        <v>187</v>
      </c>
      <c r="H3" s="199" t="s">
        <v>188</v>
      </c>
      <c r="I3" s="199" t="s">
        <v>189</v>
      </c>
      <c r="J3" s="199" t="s">
        <v>190</v>
      </c>
      <c r="K3" s="199" t="s">
        <v>191</v>
      </c>
      <c r="L3" s="199" t="s">
        <v>192</v>
      </c>
      <c r="M3" s="199" t="s">
        <v>193</v>
      </c>
      <c r="N3" s="199" t="s">
        <v>194</v>
      </c>
      <c r="O3" s="199" t="s">
        <v>195</v>
      </c>
      <c r="P3" s="200"/>
      <c r="Q3" s="200"/>
      <c r="R3" s="200"/>
      <c r="S3" s="200"/>
      <c r="T3" s="200"/>
      <c r="U3" s="200"/>
      <c r="V3" s="200"/>
      <c r="W3" s="200"/>
    </row>
    <row r="4" spans="1:23" x14ac:dyDescent="0.45">
      <c r="A4" s="135">
        <v>1</v>
      </c>
      <c r="B4" s="136" t="s">
        <v>141</v>
      </c>
      <c r="C4" s="135" t="s">
        <v>196</v>
      </c>
      <c r="D4" s="201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3" x14ac:dyDescent="0.45">
      <c r="A5" s="135">
        <v>2</v>
      </c>
      <c r="B5" s="136" t="s">
        <v>197</v>
      </c>
      <c r="C5" s="135" t="s">
        <v>196</v>
      </c>
      <c r="D5" s="201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x14ac:dyDescent="0.45">
      <c r="A6" s="135">
        <v>3</v>
      </c>
      <c r="B6" s="202" t="s">
        <v>198</v>
      </c>
      <c r="C6" s="135" t="s">
        <v>199</v>
      </c>
      <c r="D6" s="201"/>
      <c r="E6" s="201"/>
      <c r="F6" s="201"/>
      <c r="G6" s="201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</row>
    <row r="7" spans="1:23" x14ac:dyDescent="0.45">
      <c r="A7" s="135">
        <v>4</v>
      </c>
      <c r="B7" s="136" t="s">
        <v>200</v>
      </c>
      <c r="C7" s="135"/>
      <c r="D7" s="135"/>
      <c r="E7" s="135"/>
      <c r="F7" s="135"/>
      <c r="G7" s="20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</row>
    <row r="8" spans="1:23" x14ac:dyDescent="0.45">
      <c r="A8" s="135">
        <v>5</v>
      </c>
      <c r="B8" s="203" t="s">
        <v>58</v>
      </c>
      <c r="C8" s="135" t="s">
        <v>199</v>
      </c>
      <c r="D8" s="135"/>
      <c r="E8" s="135"/>
      <c r="F8" s="135"/>
      <c r="G8" s="201"/>
      <c r="H8" s="201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</row>
    <row r="9" spans="1:23" x14ac:dyDescent="0.45">
      <c r="A9" s="135">
        <v>6</v>
      </c>
      <c r="B9" s="204" t="s">
        <v>175</v>
      </c>
      <c r="C9" s="135" t="s">
        <v>199</v>
      </c>
      <c r="D9" s="135"/>
      <c r="E9" s="135"/>
      <c r="F9" s="135"/>
      <c r="G9" s="135"/>
      <c r="H9" s="201"/>
      <c r="I9" s="201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spans="1:23" x14ac:dyDescent="0.45">
      <c r="A10" s="135">
        <v>7</v>
      </c>
      <c r="B10" s="202" t="s">
        <v>198</v>
      </c>
      <c r="C10" s="135" t="s">
        <v>201</v>
      </c>
      <c r="D10" s="135"/>
      <c r="E10" s="135"/>
      <c r="F10" s="135"/>
      <c r="G10" s="135"/>
      <c r="H10" s="201"/>
      <c r="I10" s="201"/>
      <c r="J10" s="201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</row>
    <row r="11" spans="1:23" x14ac:dyDescent="0.45">
      <c r="A11" s="135">
        <v>8</v>
      </c>
      <c r="B11" s="203" t="s">
        <v>58</v>
      </c>
      <c r="C11" s="135" t="s">
        <v>201</v>
      </c>
      <c r="D11" s="135"/>
      <c r="E11" s="135"/>
      <c r="F11" s="135"/>
      <c r="G11" s="135"/>
      <c r="H11" s="135"/>
      <c r="I11" s="201"/>
      <c r="J11" s="201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</row>
    <row r="12" spans="1:23" x14ac:dyDescent="0.45">
      <c r="A12" s="135">
        <v>9</v>
      </c>
      <c r="B12" s="205" t="s">
        <v>0</v>
      </c>
      <c r="C12" s="135" t="s">
        <v>199</v>
      </c>
      <c r="D12" s="135"/>
      <c r="E12" s="135"/>
      <c r="F12" s="135"/>
      <c r="G12" s="135"/>
      <c r="H12" s="135"/>
      <c r="I12" s="201"/>
      <c r="J12" s="201"/>
      <c r="K12" s="201"/>
      <c r="L12" s="135"/>
      <c r="M12" s="135"/>
      <c r="N12" s="135"/>
      <c r="O12" s="135"/>
      <c r="P12" s="135"/>
      <c r="Q12" s="136"/>
      <c r="R12" s="206"/>
      <c r="S12" s="206"/>
      <c r="T12" s="206"/>
      <c r="U12" s="206"/>
      <c r="V12" s="206"/>
      <c r="W12" s="206"/>
    </row>
    <row r="13" spans="1:23" x14ac:dyDescent="0.45">
      <c r="A13" s="135">
        <v>10</v>
      </c>
      <c r="B13" s="207" t="s">
        <v>175</v>
      </c>
      <c r="C13" s="135" t="s">
        <v>201</v>
      </c>
      <c r="D13" s="135"/>
      <c r="E13" s="135"/>
      <c r="F13" s="135"/>
      <c r="G13" s="135"/>
      <c r="H13" s="135"/>
      <c r="I13" s="135"/>
      <c r="J13" s="201"/>
      <c r="K13" s="201"/>
      <c r="L13" s="201"/>
      <c r="M13" s="135"/>
      <c r="N13" s="135"/>
      <c r="O13" s="135"/>
      <c r="P13" s="135"/>
      <c r="Q13" s="136"/>
      <c r="R13" s="206"/>
      <c r="S13" s="206"/>
      <c r="T13" s="206"/>
      <c r="U13" s="206"/>
      <c r="V13" s="206"/>
      <c r="W13" s="206"/>
    </row>
    <row r="14" spans="1:23" x14ac:dyDescent="0.45">
      <c r="A14" s="135">
        <v>11</v>
      </c>
      <c r="B14" s="205" t="s">
        <v>0</v>
      </c>
      <c r="C14" s="135" t="s">
        <v>201</v>
      </c>
      <c r="D14" s="135"/>
      <c r="E14" s="135"/>
      <c r="F14" s="135"/>
      <c r="G14" s="135"/>
      <c r="H14" s="135"/>
      <c r="I14" s="135"/>
      <c r="J14" s="201"/>
      <c r="K14" s="201"/>
      <c r="L14" s="201"/>
      <c r="M14" s="135"/>
      <c r="N14" s="135"/>
      <c r="O14" s="135"/>
      <c r="P14" s="135"/>
      <c r="Q14" s="136"/>
      <c r="R14" s="206"/>
      <c r="S14" s="206"/>
      <c r="T14" s="206"/>
      <c r="U14" s="206"/>
      <c r="V14" s="206"/>
      <c r="W14" s="206"/>
    </row>
    <row r="15" spans="1:23" x14ac:dyDescent="0.45">
      <c r="C15" s="208"/>
    </row>
    <row r="16" spans="1:23" x14ac:dyDescent="0.45">
      <c r="C16" s="208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T29"/>
  <sheetViews>
    <sheetView rightToLeft="1" view="pageBreakPreview" zoomScale="85" zoomScaleNormal="100" zoomScaleSheetLayoutView="85" workbookViewId="0">
      <selection activeCell="R5" sqref="R5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4.140625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</cols>
  <sheetData>
    <row r="1" spans="1:20" ht="5.0999999999999996" customHeight="1" x14ac:dyDescent="0.45"/>
    <row r="2" spans="1:20" ht="25.15" customHeight="1" x14ac:dyDescent="0.25">
      <c r="B2"/>
      <c r="C2" s="65"/>
      <c r="D2" s="65"/>
      <c r="E2" s="61" t="s">
        <v>171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0" ht="25.15" customHeight="1" x14ac:dyDescent="0.25">
      <c r="B3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0" ht="46.5" customHeight="1" x14ac:dyDescent="0.25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2" t="s">
        <v>75</v>
      </c>
      <c r="J4" s="113"/>
      <c r="K4" s="114"/>
      <c r="L4" s="61"/>
      <c r="M4" s="111" t="s">
        <v>74</v>
      </c>
      <c r="N4" s="113"/>
      <c r="O4" s="117"/>
      <c r="P4" s="61"/>
      <c r="Q4" s="255" t="s">
        <v>73</v>
      </c>
      <c r="R4" s="256"/>
      <c r="S4" s="257"/>
      <c r="T4" s="65"/>
    </row>
    <row r="5" spans="1:20" s="5" customFormat="1" ht="41.25" customHeight="1" x14ac:dyDescent="0.25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5"/>
    </row>
    <row r="6" spans="1:20" ht="22.5" x14ac:dyDescent="0.25">
      <c r="B6" s="48"/>
      <c r="C6" s="264" t="s">
        <v>50</v>
      </c>
      <c r="D6" s="244" t="s">
        <v>39</v>
      </c>
      <c r="E6" s="7" t="s">
        <v>35</v>
      </c>
      <c r="F6" s="232">
        <f>'اطلاعات پایه'!C6</f>
        <v>0</v>
      </c>
      <c r="G6" s="232">
        <v>52</v>
      </c>
      <c r="H6" s="61"/>
      <c r="I6" s="232">
        <v>182</v>
      </c>
      <c r="J6" s="219">
        <f>IF('اطلاعات پایه'!C6&lt;=200,0,IF(AND('اطلاعات پایه'!C6&gt;200,'اطلاعات پایه'!C6&lt;=500),'اطلاعات پایه'!C6-200,IF('اطلاعات پایه'!C6&gt;500,300,0)))</f>
        <v>0</v>
      </c>
      <c r="K6" s="232">
        <f>J6*I6/1000</f>
        <v>0</v>
      </c>
      <c r="L6" s="61"/>
      <c r="M6" s="232">
        <v>152</v>
      </c>
      <c r="N6" s="232">
        <f>IF('اطلاعات پایه'!C6&lt;=500,0,IF('اطلاعات پایه'!C6&gt;500,'اطلاعات پایه'!C6-500,0))</f>
        <v>0</v>
      </c>
      <c r="O6" s="232">
        <f>N6*M6/1000</f>
        <v>0</v>
      </c>
      <c r="P6" s="61"/>
      <c r="Q6" s="232">
        <f>G6+K6+O6</f>
        <v>52</v>
      </c>
      <c r="R6" s="265">
        <f>'اطلاعات پایه'!D6</f>
        <v>1.5</v>
      </c>
      <c r="S6" s="232">
        <f>R6*Q6</f>
        <v>78</v>
      </c>
      <c r="T6" s="65"/>
    </row>
    <row r="7" spans="1:20" ht="22.5" x14ac:dyDescent="0.25">
      <c r="B7" s="48"/>
      <c r="C7" s="264"/>
      <c r="D7" s="244"/>
      <c r="E7" s="7" t="s">
        <v>83</v>
      </c>
      <c r="F7" s="232"/>
      <c r="G7" s="232"/>
      <c r="H7" s="61"/>
      <c r="I7" s="232"/>
      <c r="J7" s="220"/>
      <c r="K7" s="232"/>
      <c r="L7" s="61"/>
      <c r="M7" s="232"/>
      <c r="N7" s="232"/>
      <c r="O7" s="232"/>
      <c r="P7" s="61"/>
      <c r="Q7" s="232"/>
      <c r="R7" s="265"/>
      <c r="S7" s="232"/>
      <c r="T7" s="65"/>
    </row>
    <row r="8" spans="1:20" ht="22.5" x14ac:dyDescent="0.25">
      <c r="B8" s="48"/>
      <c r="C8" s="264"/>
      <c r="D8" s="244"/>
      <c r="E8" s="7" t="s">
        <v>36</v>
      </c>
      <c r="F8" s="232"/>
      <c r="G8" s="232"/>
      <c r="H8" s="61"/>
      <c r="I8" s="232"/>
      <c r="J8" s="220"/>
      <c r="K8" s="232"/>
      <c r="L8" s="61"/>
      <c r="M8" s="232"/>
      <c r="N8" s="232"/>
      <c r="O8" s="232"/>
      <c r="P8" s="61"/>
      <c r="Q8" s="232"/>
      <c r="R8" s="265"/>
      <c r="S8" s="232"/>
      <c r="T8" s="65"/>
    </row>
    <row r="9" spans="1:20" ht="22.5" x14ac:dyDescent="0.25">
      <c r="B9" s="48"/>
      <c r="C9" s="264"/>
      <c r="D9" s="244"/>
      <c r="E9" s="7" t="s">
        <v>167</v>
      </c>
      <c r="F9" s="232"/>
      <c r="G9" s="232"/>
      <c r="H9" s="61"/>
      <c r="I9" s="232"/>
      <c r="J9" s="220"/>
      <c r="K9" s="232"/>
      <c r="L9" s="61"/>
      <c r="M9" s="232"/>
      <c r="N9" s="232"/>
      <c r="O9" s="232"/>
      <c r="P9" s="61"/>
      <c r="Q9" s="232"/>
      <c r="R9" s="265"/>
      <c r="S9" s="232"/>
      <c r="T9" s="65"/>
    </row>
    <row r="10" spans="1:20" ht="22.5" x14ac:dyDescent="0.25">
      <c r="B10" s="48"/>
      <c r="C10" s="264"/>
      <c r="D10" s="244"/>
      <c r="E10" s="7" t="s">
        <v>41</v>
      </c>
      <c r="F10" s="232"/>
      <c r="G10" s="232"/>
      <c r="H10" s="61"/>
      <c r="I10" s="232"/>
      <c r="J10" s="221"/>
      <c r="K10" s="232"/>
      <c r="L10" s="61"/>
      <c r="M10" s="232"/>
      <c r="N10" s="232"/>
      <c r="O10" s="232"/>
      <c r="P10" s="61"/>
      <c r="Q10" s="232"/>
      <c r="R10" s="265"/>
      <c r="S10" s="232"/>
      <c r="T10" s="65"/>
    </row>
    <row r="11" spans="1:20" ht="37.5" customHeight="1" x14ac:dyDescent="0.25">
      <c r="B11" s="48"/>
      <c r="C11" s="264"/>
      <c r="D11" s="245" t="s">
        <v>45</v>
      </c>
      <c r="E11" s="21" t="s">
        <v>10</v>
      </c>
      <c r="F11" s="240">
        <f>F6</f>
        <v>0</v>
      </c>
      <c r="G11" s="240">
        <v>13</v>
      </c>
      <c r="H11" s="61"/>
      <c r="I11" s="240">
        <v>73</v>
      </c>
      <c r="J11" s="240">
        <f>J6</f>
        <v>0</v>
      </c>
      <c r="K11" s="240">
        <f>J11*I11/1000</f>
        <v>0</v>
      </c>
      <c r="L11" s="61"/>
      <c r="M11" s="240">
        <v>53</v>
      </c>
      <c r="N11" s="240">
        <f>N6</f>
        <v>0</v>
      </c>
      <c r="O11" s="240">
        <f>N11*M11/1000</f>
        <v>0</v>
      </c>
      <c r="P11" s="61"/>
      <c r="Q11" s="240">
        <f>G11+K11+O11</f>
        <v>13</v>
      </c>
      <c r="R11" s="266">
        <f>R6</f>
        <v>1.5</v>
      </c>
      <c r="S11" s="240">
        <f>R11*Q11</f>
        <v>19.5</v>
      </c>
      <c r="T11" s="65"/>
    </row>
    <row r="12" spans="1:20" ht="22.5" x14ac:dyDescent="0.25">
      <c r="B12" s="48"/>
      <c r="C12" s="264"/>
      <c r="D12" s="245"/>
      <c r="E12" s="21" t="s">
        <v>48</v>
      </c>
      <c r="F12" s="240"/>
      <c r="G12" s="240"/>
      <c r="H12" s="61"/>
      <c r="I12" s="240"/>
      <c r="J12" s="240"/>
      <c r="K12" s="240"/>
      <c r="L12" s="61"/>
      <c r="M12" s="240"/>
      <c r="N12" s="240"/>
      <c r="O12" s="240"/>
      <c r="P12" s="61"/>
      <c r="Q12" s="240"/>
      <c r="R12" s="266"/>
      <c r="S12" s="240"/>
      <c r="T12" s="65"/>
    </row>
    <row r="13" spans="1:20" ht="22.5" x14ac:dyDescent="0.25">
      <c r="B13" s="48"/>
      <c r="C13" s="264"/>
      <c r="D13" s="245"/>
      <c r="E13" s="21" t="s">
        <v>11</v>
      </c>
      <c r="F13" s="240"/>
      <c r="G13" s="240"/>
      <c r="H13" s="61"/>
      <c r="I13" s="240"/>
      <c r="J13" s="240"/>
      <c r="K13" s="240"/>
      <c r="L13" s="61"/>
      <c r="M13" s="240"/>
      <c r="N13" s="240"/>
      <c r="O13" s="240"/>
      <c r="P13" s="61"/>
      <c r="Q13" s="240"/>
      <c r="R13" s="266"/>
      <c r="S13" s="240"/>
      <c r="T13" s="65"/>
    </row>
    <row r="14" spans="1:20" ht="22.5" x14ac:dyDescent="0.25">
      <c r="B14" s="48"/>
      <c r="C14" s="264"/>
      <c r="D14" s="245"/>
      <c r="E14" s="21" t="s">
        <v>12</v>
      </c>
      <c r="F14" s="240"/>
      <c r="G14" s="240"/>
      <c r="H14" s="61"/>
      <c r="I14" s="240"/>
      <c r="J14" s="240"/>
      <c r="K14" s="240"/>
      <c r="L14" s="61"/>
      <c r="M14" s="240"/>
      <c r="N14" s="240"/>
      <c r="O14" s="240"/>
      <c r="P14" s="61"/>
      <c r="Q14" s="240"/>
      <c r="R14" s="266"/>
      <c r="S14" s="240"/>
      <c r="T14" s="65"/>
    </row>
    <row r="15" spans="1:20" ht="22.5" x14ac:dyDescent="0.25">
      <c r="B15" s="48"/>
      <c r="C15" s="264"/>
      <c r="D15" s="245"/>
      <c r="E15" s="21" t="s">
        <v>47</v>
      </c>
      <c r="F15" s="240"/>
      <c r="G15" s="240"/>
      <c r="H15" s="61"/>
      <c r="I15" s="240"/>
      <c r="J15" s="240"/>
      <c r="K15" s="240"/>
      <c r="L15" s="61"/>
      <c r="M15" s="240"/>
      <c r="N15" s="240"/>
      <c r="O15" s="240"/>
      <c r="P15" s="61"/>
      <c r="Q15" s="240"/>
      <c r="R15" s="266"/>
      <c r="S15" s="240"/>
      <c r="T15" s="65"/>
    </row>
    <row r="16" spans="1:20" s="10" customFormat="1" ht="22.5" customHeight="1" x14ac:dyDescent="0.25">
      <c r="A16"/>
      <c r="B16" s="48"/>
      <c r="C16" s="267" t="s">
        <v>157</v>
      </c>
      <c r="D16" s="268"/>
      <c r="E16" s="269"/>
      <c r="F16" s="141"/>
      <c r="G16" s="31">
        <f>G18-G17</f>
        <v>54.164500000000004</v>
      </c>
      <c r="H16" s="68"/>
      <c r="I16" s="31">
        <f>I18-I17</f>
        <v>212.4915</v>
      </c>
      <c r="J16" s="31">
        <f>J18-J17</f>
        <v>0</v>
      </c>
      <c r="K16" s="31">
        <f>K18-K17</f>
        <v>0</v>
      </c>
      <c r="L16" s="68"/>
      <c r="M16" s="31">
        <f>M18-M17</f>
        <v>170.82650000000001</v>
      </c>
      <c r="N16" s="31">
        <f>N18-N17</f>
        <v>0</v>
      </c>
      <c r="O16" s="31">
        <f>O18-O17</f>
        <v>0</v>
      </c>
      <c r="P16" s="68"/>
      <c r="Q16" s="31"/>
      <c r="R16" s="31"/>
      <c r="S16" s="31">
        <f>S18-S17</f>
        <v>81.246750000000006</v>
      </c>
      <c r="T16" s="65"/>
    </row>
    <row r="17" spans="1:20" s="10" customFormat="1" ht="22.5" customHeight="1" x14ac:dyDescent="0.25">
      <c r="A17"/>
      <c r="B17" s="48"/>
      <c r="C17" s="263" t="s">
        <v>152</v>
      </c>
      <c r="D17" s="263"/>
      <c r="E17" s="263"/>
      <c r="F17" s="141"/>
      <c r="G17" s="31">
        <f>G18*0.1667</f>
        <v>10.8355</v>
      </c>
      <c r="H17" s="68"/>
      <c r="I17" s="31">
        <f>I18*0.1667</f>
        <v>42.508499999999998</v>
      </c>
      <c r="J17" s="31">
        <f t="shared" ref="J17" si="0">J18*0.2</f>
        <v>0</v>
      </c>
      <c r="K17" s="31">
        <f>K18*0.1667</f>
        <v>0</v>
      </c>
      <c r="L17" s="68"/>
      <c r="M17" s="31">
        <f>M18*0.1667</f>
        <v>34.173499999999997</v>
      </c>
      <c r="N17" s="31">
        <f t="shared" ref="N17" si="1">N18*0.2</f>
        <v>0</v>
      </c>
      <c r="O17" s="31">
        <f>O18*0.1667</f>
        <v>0</v>
      </c>
      <c r="P17" s="68"/>
      <c r="Q17" s="31"/>
      <c r="R17" s="31"/>
      <c r="S17" s="31">
        <f>S18*0.1667</f>
        <v>16.253249999999998</v>
      </c>
      <c r="T17" s="65"/>
    </row>
    <row r="18" spans="1:20" s="10" customFormat="1" ht="22.5" customHeight="1" x14ac:dyDescent="0.25">
      <c r="A18"/>
      <c r="B18" s="48"/>
      <c r="C18" s="263" t="s">
        <v>80</v>
      </c>
      <c r="D18" s="263"/>
      <c r="E18" s="263"/>
      <c r="F18" s="141"/>
      <c r="G18" s="31">
        <f>G11+G6</f>
        <v>65</v>
      </c>
      <c r="H18" s="68"/>
      <c r="I18" s="31">
        <f>SUM(I6:I15)</f>
        <v>255</v>
      </c>
      <c r="J18" s="31"/>
      <c r="K18" s="31">
        <f>SUM(K6:K15)</f>
        <v>0</v>
      </c>
      <c r="L18" s="68"/>
      <c r="M18" s="31">
        <f>SUM(M6:M15)</f>
        <v>205</v>
      </c>
      <c r="N18" s="31"/>
      <c r="O18" s="31">
        <f>SUM(O6:O15)</f>
        <v>0</v>
      </c>
      <c r="P18" s="68"/>
      <c r="Q18" s="31"/>
      <c r="R18" s="31"/>
      <c r="S18" s="31">
        <f>SUM(S6:S15)</f>
        <v>97.5</v>
      </c>
      <c r="T18" s="65"/>
    </row>
    <row r="19" spans="1:20" ht="22.5" customHeight="1" x14ac:dyDescent="0.25">
      <c r="B19" s="65"/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66"/>
      <c r="Q19" s="66"/>
      <c r="R19" s="66"/>
      <c r="S19" s="65"/>
      <c r="T19" s="65"/>
    </row>
    <row r="20" spans="1:20" ht="22.5" customHeight="1" x14ac:dyDescent="0.25">
      <c r="B20" s="65"/>
      <c r="C20" s="70" t="s">
        <v>162</v>
      </c>
      <c r="D20" s="65"/>
      <c r="E20" s="70"/>
      <c r="F20" s="70"/>
      <c r="G20" s="70"/>
      <c r="H20" s="70"/>
      <c r="I20" s="65"/>
      <c r="J20" s="70"/>
      <c r="K20" s="70"/>
      <c r="L20" s="70"/>
      <c r="M20" s="65"/>
      <c r="N20" s="70"/>
      <c r="O20" s="66"/>
      <c r="P20" s="66"/>
      <c r="Q20" s="66"/>
      <c r="R20" s="66"/>
      <c r="S20" s="65"/>
      <c r="T20" s="65"/>
    </row>
    <row r="21" spans="1:20" ht="45" customHeight="1" x14ac:dyDescent="0.25">
      <c r="B21" s="65"/>
      <c r="C21" s="241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70"/>
      <c r="O21" s="66"/>
      <c r="P21" s="66"/>
      <c r="Q21" s="66"/>
      <c r="R21" s="66"/>
      <c r="S21" s="65"/>
      <c r="T21" s="65"/>
    </row>
    <row r="22" spans="1:20" ht="22.5" customHeight="1" x14ac:dyDescent="0.25">
      <c r="B22" s="65"/>
      <c r="C22" s="70" t="s">
        <v>84</v>
      </c>
      <c r="D22" s="65"/>
      <c r="E22" s="70"/>
      <c r="F22" s="70"/>
      <c r="G22" s="70"/>
      <c r="H22" s="70"/>
      <c r="I22" s="65"/>
      <c r="J22" s="70"/>
      <c r="K22" s="70"/>
      <c r="L22" s="70"/>
      <c r="M22" s="65"/>
      <c r="N22" s="70"/>
      <c r="O22" s="66"/>
      <c r="P22" s="66"/>
      <c r="Q22" s="66"/>
      <c r="R22" s="66"/>
      <c r="S22" s="65"/>
      <c r="T22" s="65"/>
    </row>
    <row r="23" spans="1:20" ht="45" customHeight="1" x14ac:dyDescent="0.25">
      <c r="B23" s="65"/>
      <c r="C23" s="241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63"/>
      <c r="Q23" s="63"/>
      <c r="R23" s="63"/>
      <c r="S23" s="65"/>
      <c r="T23" s="65"/>
    </row>
    <row r="24" spans="1:20" ht="22.5" customHeight="1" x14ac:dyDescent="0.25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5"/>
    </row>
    <row r="25" spans="1:20" ht="5.0999999999999996" customHeight="1" x14ac:dyDescent="0.25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5"/>
    </row>
    <row r="26" spans="1:20" x14ac:dyDescent="0.45">
      <c r="C26" s="51" t="str">
        <f>'اطلاعات پایه'!B26</f>
        <v>اعداد فوق تا 2 ماه از زمان صدور فاکتور معتبر است و پس از آن مشمول تعدیل می گردد.</v>
      </c>
    </row>
    <row r="27" spans="1:20" x14ac:dyDescent="0.45">
      <c r="C27" s="25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0" x14ac:dyDescent="0.45">
      <c r="E28" s="25"/>
      <c r="F28" s="25"/>
      <c r="G28" s="25"/>
      <c r="H28" s="25"/>
      <c r="I28" s="2"/>
      <c r="J28" s="25"/>
      <c r="K28" s="25"/>
      <c r="L28" s="25"/>
    </row>
    <row r="29" spans="1:20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5">
    <mergeCell ref="S11:S15"/>
    <mergeCell ref="R6:R10"/>
    <mergeCell ref="R11:R15"/>
    <mergeCell ref="Q11:Q15"/>
    <mergeCell ref="C16:E16"/>
    <mergeCell ref="N6:N10"/>
    <mergeCell ref="O6:O10"/>
    <mergeCell ref="Q6:Q10"/>
    <mergeCell ref="F11:F15"/>
    <mergeCell ref="K6:K10"/>
    <mergeCell ref="D6:D10"/>
    <mergeCell ref="I6:I10"/>
    <mergeCell ref="G6:G10"/>
    <mergeCell ref="J6:J10"/>
    <mergeCell ref="F4:F5"/>
    <mergeCell ref="F6:F10"/>
    <mergeCell ref="C4:C5"/>
    <mergeCell ref="D4:D5"/>
    <mergeCell ref="E4:E5"/>
    <mergeCell ref="C21:M21"/>
    <mergeCell ref="Q4:S4"/>
    <mergeCell ref="S6:S10"/>
    <mergeCell ref="M6:M10"/>
    <mergeCell ref="C23:O23"/>
    <mergeCell ref="M11:M15"/>
    <mergeCell ref="N11:N15"/>
    <mergeCell ref="O11:O15"/>
    <mergeCell ref="C18:E18"/>
    <mergeCell ref="C17:E17"/>
    <mergeCell ref="D11:D15"/>
    <mergeCell ref="G11:G15"/>
    <mergeCell ref="I11:I15"/>
    <mergeCell ref="J11:J15"/>
    <mergeCell ref="K11:K15"/>
    <mergeCell ref="C6:C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U29"/>
  <sheetViews>
    <sheetView rightToLeft="1" view="pageBreakPreview" topLeftCell="A3" zoomScaleNormal="100" zoomScaleSheetLayoutView="100" workbookViewId="0">
      <selection activeCell="E3" sqref="E3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 x14ac:dyDescent="0.45"/>
    <row r="2" spans="1:21" ht="25.15" customHeight="1" x14ac:dyDescent="0.25">
      <c r="B2" s="65"/>
      <c r="C2" s="65"/>
      <c r="D2" s="65"/>
      <c r="E2" s="65" t="s">
        <v>81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1"/>
    </row>
    <row r="3" spans="1:21" ht="25.15" customHeight="1" x14ac:dyDescent="0.25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1"/>
    </row>
    <row r="4" spans="1:21" ht="46.5" customHeight="1" x14ac:dyDescent="0.25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2" t="s">
        <v>76</v>
      </c>
      <c r="J4" s="113"/>
      <c r="K4" s="114"/>
      <c r="L4" s="61"/>
      <c r="M4" s="111" t="s">
        <v>77</v>
      </c>
      <c r="N4" s="113"/>
      <c r="O4" s="117"/>
      <c r="P4" s="61"/>
      <c r="Q4" s="255" t="s">
        <v>73</v>
      </c>
      <c r="R4" s="256"/>
      <c r="S4" s="257"/>
      <c r="T4" s="61"/>
    </row>
    <row r="5" spans="1:21" s="5" customFormat="1" ht="41.25" customHeight="1" x14ac:dyDescent="0.25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1"/>
      <c r="U5"/>
    </row>
    <row r="6" spans="1:21" ht="37.5" customHeight="1" x14ac:dyDescent="0.25">
      <c r="B6" s="48"/>
      <c r="C6" s="274" t="s">
        <v>49</v>
      </c>
      <c r="D6" s="277" t="s">
        <v>17</v>
      </c>
      <c r="E6" s="7" t="s">
        <v>18</v>
      </c>
      <c r="F6" s="232">
        <f>'اطلاعات پایه'!C7</f>
        <v>0</v>
      </c>
      <c r="G6" s="232">
        <v>73</v>
      </c>
      <c r="H6" s="61"/>
      <c r="I6" s="232">
        <v>187</v>
      </c>
      <c r="J6" s="232">
        <f>IF('اطلاعات پایه'!C7&lt;=200,0,IF(AND('اطلاعات پایه'!C7&gt;200,'اطلاعات پایه'!C7&lt;=500),'اطلاعات پایه'!C7-200,IF('اطلاعات پایه'!C7&gt;500,300,0)))</f>
        <v>0</v>
      </c>
      <c r="K6" s="232">
        <f>J6*I6/1000</f>
        <v>0</v>
      </c>
      <c r="L6" s="61"/>
      <c r="M6" s="232">
        <v>157</v>
      </c>
      <c r="N6" s="232">
        <f>IF('اطلاعات پایه'!C7&lt;=500,0,IF('اطلاعات پایه'!C7&gt;500,'اطلاعات پایه'!C7-500,0))</f>
        <v>0</v>
      </c>
      <c r="O6" s="232">
        <f>N6*M6/1000</f>
        <v>0</v>
      </c>
      <c r="P6" s="61"/>
      <c r="Q6" s="232">
        <f>G6+K6+O6</f>
        <v>73</v>
      </c>
      <c r="R6" s="265">
        <f>'اطلاعات پایه'!D7</f>
        <v>1.5</v>
      </c>
      <c r="S6" s="232">
        <f>R6*Q6</f>
        <v>109.5</v>
      </c>
      <c r="T6" s="61"/>
    </row>
    <row r="7" spans="1:21" ht="56.25" x14ac:dyDescent="0.25">
      <c r="B7" s="48"/>
      <c r="C7" s="275"/>
      <c r="D7" s="278"/>
      <c r="E7" s="7" t="s">
        <v>19</v>
      </c>
      <c r="F7" s="232"/>
      <c r="G7" s="232"/>
      <c r="H7" s="61"/>
      <c r="I7" s="232"/>
      <c r="J7" s="232"/>
      <c r="K7" s="232"/>
      <c r="L7" s="61"/>
      <c r="M7" s="232"/>
      <c r="N7" s="232"/>
      <c r="O7" s="232"/>
      <c r="P7" s="61"/>
      <c r="Q7" s="232"/>
      <c r="R7" s="265"/>
      <c r="S7" s="232"/>
      <c r="T7" s="61"/>
    </row>
    <row r="8" spans="1:21" ht="37.5" x14ac:dyDescent="0.25">
      <c r="B8" s="48"/>
      <c r="C8" s="275"/>
      <c r="D8" s="279"/>
      <c r="E8" s="7" t="s">
        <v>20</v>
      </c>
      <c r="F8" s="232"/>
      <c r="G8" s="232"/>
      <c r="H8" s="61"/>
      <c r="I8" s="232"/>
      <c r="J8" s="232"/>
      <c r="K8" s="232"/>
      <c r="L8" s="61"/>
      <c r="M8" s="232"/>
      <c r="N8" s="232"/>
      <c r="O8" s="232"/>
      <c r="P8" s="61"/>
      <c r="Q8" s="232"/>
      <c r="R8" s="265"/>
      <c r="S8" s="232"/>
      <c r="T8" s="61"/>
    </row>
    <row r="9" spans="1:21" ht="37.5" customHeight="1" x14ac:dyDescent="0.25">
      <c r="B9" s="48"/>
      <c r="C9" s="275"/>
      <c r="D9" s="271" t="s">
        <v>21</v>
      </c>
      <c r="E9" s="21" t="s">
        <v>22</v>
      </c>
      <c r="F9" s="240">
        <f>F6</f>
        <v>0</v>
      </c>
      <c r="G9" s="240">
        <v>32</v>
      </c>
      <c r="H9" s="61"/>
      <c r="I9" s="240">
        <v>68</v>
      </c>
      <c r="J9" s="240">
        <f>J6</f>
        <v>0</v>
      </c>
      <c r="K9" s="240">
        <f>J9*I9/1000</f>
        <v>0</v>
      </c>
      <c r="L9" s="61"/>
      <c r="M9" s="240">
        <v>58</v>
      </c>
      <c r="N9" s="240">
        <f>N6</f>
        <v>0</v>
      </c>
      <c r="O9" s="240">
        <f>N9*M9/1000</f>
        <v>0</v>
      </c>
      <c r="P9" s="61"/>
      <c r="Q9" s="240">
        <f>G9+K9+O9</f>
        <v>32</v>
      </c>
      <c r="R9" s="266">
        <f>R6</f>
        <v>1.5</v>
      </c>
      <c r="S9" s="240">
        <f>R9*Q9</f>
        <v>48</v>
      </c>
      <c r="T9" s="61"/>
    </row>
    <row r="10" spans="1:21" ht="37.5" x14ac:dyDescent="0.25">
      <c r="B10" s="48"/>
      <c r="C10" s="275"/>
      <c r="D10" s="272"/>
      <c r="E10" s="21" t="s">
        <v>23</v>
      </c>
      <c r="F10" s="240"/>
      <c r="G10" s="240"/>
      <c r="H10" s="61"/>
      <c r="I10" s="240"/>
      <c r="J10" s="240"/>
      <c r="K10" s="240"/>
      <c r="L10" s="61"/>
      <c r="M10" s="240"/>
      <c r="N10" s="240"/>
      <c r="O10" s="240"/>
      <c r="P10" s="61"/>
      <c r="Q10" s="240"/>
      <c r="R10" s="266"/>
      <c r="S10" s="240"/>
      <c r="T10" s="61"/>
    </row>
    <row r="11" spans="1:21" ht="37.5" x14ac:dyDescent="0.25">
      <c r="B11" s="48"/>
      <c r="C11" s="275"/>
      <c r="D11" s="272"/>
      <c r="E11" s="21" t="s">
        <v>24</v>
      </c>
      <c r="F11" s="240"/>
      <c r="G11" s="240"/>
      <c r="H11" s="61"/>
      <c r="I11" s="240"/>
      <c r="J11" s="240"/>
      <c r="K11" s="240"/>
      <c r="L11" s="61"/>
      <c r="M11" s="240"/>
      <c r="N11" s="240"/>
      <c r="O11" s="240"/>
      <c r="P11" s="61"/>
      <c r="Q11" s="240"/>
      <c r="R11" s="266"/>
      <c r="S11" s="240"/>
      <c r="T11" s="61"/>
    </row>
    <row r="12" spans="1:21" ht="22.5" x14ac:dyDescent="0.25">
      <c r="B12" s="48"/>
      <c r="C12" s="275"/>
      <c r="D12" s="272"/>
      <c r="E12" s="21" t="s">
        <v>25</v>
      </c>
      <c r="F12" s="240"/>
      <c r="G12" s="240"/>
      <c r="H12" s="61"/>
      <c r="I12" s="240"/>
      <c r="J12" s="240"/>
      <c r="K12" s="240"/>
      <c r="L12" s="61"/>
      <c r="M12" s="240"/>
      <c r="N12" s="240"/>
      <c r="O12" s="240"/>
      <c r="P12" s="61"/>
      <c r="Q12" s="240"/>
      <c r="R12" s="266"/>
      <c r="S12" s="240"/>
      <c r="T12" s="61"/>
    </row>
    <row r="13" spans="1:21" ht="22.5" x14ac:dyDescent="0.25">
      <c r="B13" s="48"/>
      <c r="C13" s="275"/>
      <c r="D13" s="272"/>
      <c r="E13" s="21" t="s">
        <v>26</v>
      </c>
      <c r="F13" s="240"/>
      <c r="G13" s="240"/>
      <c r="H13" s="61"/>
      <c r="I13" s="240"/>
      <c r="J13" s="240"/>
      <c r="K13" s="240"/>
      <c r="L13" s="61"/>
      <c r="M13" s="240"/>
      <c r="N13" s="240"/>
      <c r="O13" s="240"/>
      <c r="P13" s="61"/>
      <c r="Q13" s="240"/>
      <c r="R13" s="266"/>
      <c r="S13" s="240"/>
      <c r="T13" s="61"/>
    </row>
    <row r="14" spans="1:21" ht="22.5" x14ac:dyDescent="0.25">
      <c r="B14" s="48"/>
      <c r="C14" s="275"/>
      <c r="D14" s="272"/>
      <c r="E14" s="21" t="s">
        <v>27</v>
      </c>
      <c r="F14" s="240"/>
      <c r="G14" s="240"/>
      <c r="H14" s="61"/>
      <c r="I14" s="240"/>
      <c r="J14" s="240"/>
      <c r="K14" s="240"/>
      <c r="L14" s="61"/>
      <c r="M14" s="240"/>
      <c r="N14" s="240"/>
      <c r="O14" s="240"/>
      <c r="P14" s="61"/>
      <c r="Q14" s="240"/>
      <c r="R14" s="266"/>
      <c r="S14" s="240"/>
      <c r="T14" s="61"/>
    </row>
    <row r="15" spans="1:21" ht="22.5" x14ac:dyDescent="0.25">
      <c r="B15" s="48"/>
      <c r="C15" s="276"/>
      <c r="D15" s="273"/>
      <c r="E15" s="21" t="s">
        <v>28</v>
      </c>
      <c r="F15" s="240"/>
      <c r="G15" s="240"/>
      <c r="H15" s="61"/>
      <c r="I15" s="240"/>
      <c r="J15" s="240"/>
      <c r="K15" s="240"/>
      <c r="L15" s="61"/>
      <c r="M15" s="240"/>
      <c r="N15" s="240"/>
      <c r="O15" s="240"/>
      <c r="P15" s="61"/>
      <c r="Q15" s="240"/>
      <c r="R15" s="266"/>
      <c r="S15" s="240"/>
      <c r="T15" s="61"/>
    </row>
    <row r="16" spans="1:21" s="10" customFormat="1" ht="22.5" customHeight="1" x14ac:dyDescent="0.25">
      <c r="A16"/>
      <c r="B16" s="48"/>
      <c r="C16" s="270" t="s">
        <v>157</v>
      </c>
      <c r="D16" s="270"/>
      <c r="E16" s="270"/>
      <c r="F16" s="142"/>
      <c r="G16" s="30">
        <f>G18-G17</f>
        <v>87.496499999999997</v>
      </c>
      <c r="H16" s="68"/>
      <c r="I16" s="30">
        <f>I18-I17</f>
        <v>212.4915</v>
      </c>
      <c r="J16" s="30">
        <f>J18-J17</f>
        <v>0</v>
      </c>
      <c r="K16" s="30">
        <f>K18-K17</f>
        <v>0</v>
      </c>
      <c r="L16" s="68"/>
      <c r="M16" s="30">
        <f>M18-M17</f>
        <v>179.15950000000001</v>
      </c>
      <c r="N16" s="30">
        <f>N18-N17</f>
        <v>0</v>
      </c>
      <c r="O16" s="30">
        <f>O18-O17</f>
        <v>0</v>
      </c>
      <c r="P16" s="68"/>
      <c r="Q16" s="30"/>
      <c r="R16" s="30"/>
      <c r="S16" s="30">
        <f>S18-S17</f>
        <v>131.24475000000001</v>
      </c>
      <c r="T16" s="61"/>
      <c r="U16"/>
    </row>
    <row r="17" spans="1:21" s="10" customFormat="1" ht="22.5" customHeight="1" x14ac:dyDescent="0.25">
      <c r="A17"/>
      <c r="B17" s="48"/>
      <c r="C17" s="270" t="s">
        <v>152</v>
      </c>
      <c r="D17" s="270"/>
      <c r="E17" s="270"/>
      <c r="F17" s="142"/>
      <c r="G17" s="30">
        <f>G18*0.1667</f>
        <v>17.503499999999999</v>
      </c>
      <c r="H17" s="68"/>
      <c r="I17" s="30">
        <f>I18*0.1667</f>
        <v>42.508499999999998</v>
      </c>
      <c r="J17" s="30">
        <f t="shared" ref="J17:L17" si="0">J18*0.2</f>
        <v>0</v>
      </c>
      <c r="K17" s="30">
        <f>K18*0.1667</f>
        <v>0</v>
      </c>
      <c r="L17" s="30">
        <f t="shared" si="0"/>
        <v>0</v>
      </c>
      <c r="M17" s="30">
        <f>M18*0.1667</f>
        <v>35.840499999999999</v>
      </c>
      <c r="N17" s="30">
        <f t="shared" ref="N17" si="1">N18*0.2</f>
        <v>0</v>
      </c>
      <c r="O17" s="30">
        <f>O18*0.1667</f>
        <v>0</v>
      </c>
      <c r="P17" s="68"/>
      <c r="Q17" s="30"/>
      <c r="R17" s="30"/>
      <c r="S17" s="30">
        <f>S18*0.1667</f>
        <v>26.255249999999997</v>
      </c>
      <c r="T17" s="61"/>
      <c r="U17"/>
    </row>
    <row r="18" spans="1:21" s="10" customFormat="1" ht="22.5" customHeight="1" x14ac:dyDescent="0.25">
      <c r="A18"/>
      <c r="B18" s="48"/>
      <c r="C18" s="270" t="s">
        <v>80</v>
      </c>
      <c r="D18" s="270"/>
      <c r="E18" s="270"/>
      <c r="F18" s="142"/>
      <c r="G18" s="30">
        <f>G9+G6</f>
        <v>105</v>
      </c>
      <c r="H18" s="68"/>
      <c r="I18" s="30">
        <f>SUM(I6:I15)</f>
        <v>255</v>
      </c>
      <c r="J18" s="30"/>
      <c r="K18" s="30">
        <f>SUM(K6:K15)</f>
        <v>0</v>
      </c>
      <c r="L18" s="68"/>
      <c r="M18" s="30">
        <f>SUM(M6:M15)</f>
        <v>215</v>
      </c>
      <c r="N18" s="30"/>
      <c r="O18" s="30">
        <f>SUM(O6:O15)</f>
        <v>0</v>
      </c>
      <c r="P18" s="68"/>
      <c r="Q18" s="30"/>
      <c r="R18" s="30"/>
      <c r="S18" s="30">
        <f>SUM(S6:S15)</f>
        <v>157.5</v>
      </c>
      <c r="T18" s="61"/>
      <c r="U18"/>
    </row>
    <row r="19" spans="1:21" ht="22.5" customHeight="1" x14ac:dyDescent="0.25">
      <c r="B19" s="65"/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66"/>
      <c r="Q19" s="66"/>
      <c r="R19" s="66"/>
      <c r="S19" s="65"/>
      <c r="T19" s="61"/>
    </row>
    <row r="20" spans="1:21" ht="22.5" customHeight="1" x14ac:dyDescent="0.25">
      <c r="B20" s="65"/>
      <c r="C20" s="70" t="s">
        <v>163</v>
      </c>
      <c r="D20" s="65"/>
      <c r="E20" s="70"/>
      <c r="F20" s="70"/>
      <c r="G20" s="70"/>
      <c r="H20" s="70"/>
      <c r="I20" s="65"/>
      <c r="J20" s="70"/>
      <c r="K20" s="70"/>
      <c r="L20" s="70"/>
      <c r="M20" s="65"/>
      <c r="N20" s="70"/>
      <c r="O20" s="66"/>
      <c r="P20" s="66"/>
      <c r="Q20" s="66"/>
      <c r="R20" s="66"/>
      <c r="S20" s="65"/>
      <c r="T20" s="61"/>
    </row>
    <row r="21" spans="1:21" ht="45" customHeight="1" x14ac:dyDescent="0.25">
      <c r="B21" s="65"/>
      <c r="C21" s="241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70"/>
      <c r="O21" s="66"/>
      <c r="P21" s="66"/>
      <c r="Q21" s="66"/>
      <c r="R21" s="66"/>
      <c r="S21" s="65"/>
      <c r="T21" s="61"/>
    </row>
    <row r="22" spans="1:21" ht="22.5" customHeight="1" x14ac:dyDescent="0.25">
      <c r="B22" s="65"/>
      <c r="C22" s="70" t="s">
        <v>85</v>
      </c>
      <c r="D22" s="65"/>
      <c r="E22" s="70"/>
      <c r="F22" s="70"/>
      <c r="G22" s="70"/>
      <c r="H22" s="70"/>
      <c r="I22" s="65"/>
      <c r="J22" s="70"/>
      <c r="K22" s="70"/>
      <c r="L22" s="70"/>
      <c r="M22" s="65"/>
      <c r="N22" s="70"/>
      <c r="O22" s="66"/>
      <c r="P22" s="66"/>
      <c r="Q22" s="66"/>
      <c r="R22" s="66"/>
      <c r="S22" s="65"/>
      <c r="T22" s="61"/>
    </row>
    <row r="23" spans="1:21" ht="45" customHeight="1" x14ac:dyDescent="0.25">
      <c r="B23" s="65"/>
      <c r="C23" s="241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63"/>
      <c r="Q23" s="63"/>
      <c r="R23" s="63"/>
      <c r="S23" s="65"/>
      <c r="T23" s="61"/>
    </row>
    <row r="24" spans="1:21" ht="22.5" customHeight="1" x14ac:dyDescent="0.25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1"/>
    </row>
    <row r="25" spans="1:21" ht="5.0999999999999996" customHeight="1" x14ac:dyDescent="0.25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1"/>
    </row>
    <row r="26" spans="1:21" x14ac:dyDescent="0.45">
      <c r="C26" s="54" t="str">
        <f>'اطلاعات پایه'!B26</f>
        <v>اعداد فوق تا 2 ماه از زمان صدور فاکتور معتبر است و پس از آن مشمول تعدیل می گردد.</v>
      </c>
    </row>
    <row r="27" spans="1:21" x14ac:dyDescent="0.45">
      <c r="C27" s="54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5">
    <mergeCell ref="C4:C5"/>
    <mergeCell ref="D4:D5"/>
    <mergeCell ref="E4:E5"/>
    <mergeCell ref="Q4:S4"/>
    <mergeCell ref="C6:C15"/>
    <mergeCell ref="D6:D8"/>
    <mergeCell ref="G6:G8"/>
    <mergeCell ref="I6:I8"/>
    <mergeCell ref="J6:J8"/>
    <mergeCell ref="K6:K8"/>
    <mergeCell ref="M6:M8"/>
    <mergeCell ref="N6:N8"/>
    <mergeCell ref="O6:O8"/>
    <mergeCell ref="Q9:Q15"/>
    <mergeCell ref="R9:R15"/>
    <mergeCell ref="Q6:Q8"/>
    <mergeCell ref="R6:R8"/>
    <mergeCell ref="S9:S15"/>
    <mergeCell ref="F4:F5"/>
    <mergeCell ref="F6:F8"/>
    <mergeCell ref="F9:F15"/>
    <mergeCell ref="S6:S8"/>
    <mergeCell ref="C23:O23"/>
    <mergeCell ref="N9:N15"/>
    <mergeCell ref="O9:O15"/>
    <mergeCell ref="C18:E18"/>
    <mergeCell ref="D9:D15"/>
    <mergeCell ref="G9:G15"/>
    <mergeCell ref="I9:I15"/>
    <mergeCell ref="J9:J15"/>
    <mergeCell ref="K9:K15"/>
    <mergeCell ref="M9:M15"/>
    <mergeCell ref="C17:E17"/>
    <mergeCell ref="C16:E16"/>
    <mergeCell ref="C21:M2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U24"/>
  <sheetViews>
    <sheetView rightToLeft="1" view="pageBreakPreview" topLeftCell="E2" zoomScale="70" zoomScaleNormal="100" zoomScaleSheetLayoutView="70" workbookViewId="0">
      <selection activeCell="E3" sqref="E3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 x14ac:dyDescent="0.45"/>
    <row r="2" spans="1:21" ht="25.15" customHeight="1" x14ac:dyDescent="0.25">
      <c r="B2" s="65"/>
      <c r="C2" s="65"/>
      <c r="D2" s="65"/>
      <c r="E2" s="65" t="s">
        <v>82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1" ht="25.15" customHeight="1" x14ac:dyDescent="0.25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1" ht="46.5" customHeight="1" x14ac:dyDescent="0.25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8" t="s">
        <v>133</v>
      </c>
      <c r="J4" s="113"/>
      <c r="K4" s="114"/>
      <c r="L4" s="61"/>
      <c r="M4" s="151" t="s">
        <v>134</v>
      </c>
      <c r="N4" s="113"/>
      <c r="O4" s="117"/>
      <c r="P4" s="61"/>
      <c r="Q4" s="255" t="s">
        <v>73</v>
      </c>
      <c r="R4" s="256"/>
      <c r="S4" s="257"/>
      <c r="T4" s="65"/>
      <c r="U4" s="45"/>
    </row>
    <row r="5" spans="1:21" s="5" customFormat="1" ht="41.25" customHeight="1" x14ac:dyDescent="0.25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5"/>
      <c r="U5" s="49"/>
    </row>
    <row r="6" spans="1:21" ht="37.5" customHeight="1" x14ac:dyDescent="0.25">
      <c r="B6" s="48"/>
      <c r="C6" s="282" t="s">
        <v>166</v>
      </c>
      <c r="D6" s="60" t="s">
        <v>39</v>
      </c>
      <c r="E6" s="7" t="s">
        <v>41</v>
      </c>
      <c r="F6" s="56">
        <f>'اطلاعات پایه'!C8</f>
        <v>0</v>
      </c>
      <c r="G6" s="59">
        <v>37</v>
      </c>
      <c r="H6" s="61"/>
      <c r="I6" s="110">
        <v>92</v>
      </c>
      <c r="J6" s="59">
        <f>IF('اطلاعات پایه'!C8&lt;=200,0,IF(AND('اطلاعات پایه'!C8&gt;200,'اطلاعات پایه'!C8&lt;1000),'اطلاعات پایه'!C8-200,IF('اطلاعات پایه'!C8&gt;=1000,800,0)))</f>
        <v>0</v>
      </c>
      <c r="K6" s="59">
        <f>J6*I6/1000</f>
        <v>0</v>
      </c>
      <c r="L6" s="61"/>
      <c r="M6" s="76">
        <v>82</v>
      </c>
      <c r="N6" s="59">
        <f>IF('اطلاعات پایه'!C8&lt;=1000,0,IF('اطلاعات پایه'!C8&gt;=1000,'اطلاعات پایه'!C8-1000,0))</f>
        <v>0</v>
      </c>
      <c r="O6" s="138">
        <f>N6*M6/1000</f>
        <v>0</v>
      </c>
      <c r="P6" s="61"/>
      <c r="Q6" s="59">
        <f>G6+K6+O6</f>
        <v>37</v>
      </c>
      <c r="R6" s="153">
        <f>'اطلاعات پایه'!D8</f>
        <v>1.5</v>
      </c>
      <c r="S6" s="59">
        <f>R6*Q6</f>
        <v>55.5</v>
      </c>
      <c r="T6" s="65"/>
      <c r="U6" s="45"/>
    </row>
    <row r="7" spans="1:21" ht="37.5" customHeight="1" x14ac:dyDescent="0.25">
      <c r="B7" s="48"/>
      <c r="C7" s="282"/>
      <c r="D7" s="245" t="s">
        <v>40</v>
      </c>
      <c r="E7" s="21" t="s">
        <v>13</v>
      </c>
      <c r="F7" s="281">
        <f>F6</f>
        <v>0</v>
      </c>
      <c r="G7" s="240">
        <v>18</v>
      </c>
      <c r="H7" s="61"/>
      <c r="I7" s="246">
        <v>33</v>
      </c>
      <c r="J7" s="240">
        <f>J6</f>
        <v>0</v>
      </c>
      <c r="K7" s="240">
        <f>J7*I7/1000</f>
        <v>0</v>
      </c>
      <c r="L7" s="61"/>
      <c r="M7" s="246">
        <v>23</v>
      </c>
      <c r="N7" s="240">
        <f>N6</f>
        <v>0</v>
      </c>
      <c r="O7" s="240">
        <f>N7*M7/1000</f>
        <v>0</v>
      </c>
      <c r="P7" s="61"/>
      <c r="Q7" s="240">
        <f>G7+K7+O7</f>
        <v>18</v>
      </c>
      <c r="R7" s="266">
        <f>R6</f>
        <v>1.5</v>
      </c>
      <c r="S7" s="240">
        <f>R7*Q7</f>
        <v>27</v>
      </c>
      <c r="T7" s="65"/>
      <c r="U7" s="45"/>
    </row>
    <row r="8" spans="1:21" ht="22.5" x14ac:dyDescent="0.25">
      <c r="B8" s="48"/>
      <c r="C8" s="282"/>
      <c r="D8" s="245"/>
      <c r="E8" s="21" t="s">
        <v>14</v>
      </c>
      <c r="F8" s="272"/>
      <c r="G8" s="240"/>
      <c r="H8" s="61"/>
      <c r="I8" s="247"/>
      <c r="J8" s="240"/>
      <c r="K8" s="240"/>
      <c r="L8" s="61"/>
      <c r="M8" s="247"/>
      <c r="N8" s="240"/>
      <c r="O8" s="240"/>
      <c r="P8" s="61"/>
      <c r="Q8" s="240"/>
      <c r="R8" s="266"/>
      <c r="S8" s="240"/>
      <c r="T8" s="65"/>
      <c r="U8" s="45"/>
    </row>
    <row r="9" spans="1:21" ht="22.5" x14ac:dyDescent="0.25">
      <c r="B9" s="48"/>
      <c r="C9" s="282"/>
      <c r="D9" s="245"/>
      <c r="E9" s="21" t="s">
        <v>15</v>
      </c>
      <c r="F9" s="272"/>
      <c r="G9" s="240"/>
      <c r="H9" s="61"/>
      <c r="I9" s="247"/>
      <c r="J9" s="240"/>
      <c r="K9" s="240"/>
      <c r="L9" s="61"/>
      <c r="M9" s="247"/>
      <c r="N9" s="240"/>
      <c r="O9" s="240"/>
      <c r="P9" s="61"/>
      <c r="Q9" s="240"/>
      <c r="R9" s="266"/>
      <c r="S9" s="240"/>
      <c r="T9" s="65"/>
      <c r="U9" s="45"/>
    </row>
    <row r="10" spans="1:21" ht="22.5" x14ac:dyDescent="0.25">
      <c r="B10" s="48"/>
      <c r="C10" s="282"/>
      <c r="D10" s="245"/>
      <c r="E10" s="21" t="s">
        <v>16</v>
      </c>
      <c r="F10" s="273"/>
      <c r="G10" s="240"/>
      <c r="H10" s="61"/>
      <c r="I10" s="248"/>
      <c r="J10" s="240"/>
      <c r="K10" s="240"/>
      <c r="L10" s="61"/>
      <c r="M10" s="248"/>
      <c r="N10" s="240"/>
      <c r="O10" s="240"/>
      <c r="P10" s="61"/>
      <c r="Q10" s="240"/>
      <c r="R10" s="266"/>
      <c r="S10" s="240"/>
      <c r="T10" s="65"/>
      <c r="U10" s="45"/>
    </row>
    <row r="11" spans="1:21" s="10" customFormat="1" ht="22.5" customHeight="1" x14ac:dyDescent="0.25">
      <c r="A11"/>
      <c r="B11" s="48"/>
      <c r="C11" s="280" t="s">
        <v>157</v>
      </c>
      <c r="D11" s="280"/>
      <c r="E11" s="280"/>
      <c r="F11" s="143"/>
      <c r="G11" s="29">
        <f>G13-G12</f>
        <v>45.831499999999998</v>
      </c>
      <c r="H11" s="68"/>
      <c r="I11" s="29">
        <v>3</v>
      </c>
      <c r="J11" s="29">
        <f>J13-J12</f>
        <v>0</v>
      </c>
      <c r="K11" s="29">
        <f>K13-K12</f>
        <v>0</v>
      </c>
      <c r="L11" s="68"/>
      <c r="M11" s="29">
        <f>M13-M12</f>
        <v>87.496499999999997</v>
      </c>
      <c r="N11" s="29">
        <f>N13-N12</f>
        <v>0</v>
      </c>
      <c r="O11" s="29">
        <f>O13-O12</f>
        <v>0</v>
      </c>
      <c r="P11" s="68"/>
      <c r="Q11" s="29"/>
      <c r="R11" s="29"/>
      <c r="S11" s="29">
        <f>S13-S12</f>
        <v>68.747250000000008</v>
      </c>
      <c r="T11" s="65"/>
      <c r="U11" s="50"/>
    </row>
    <row r="12" spans="1:21" s="10" customFormat="1" ht="22.5" customHeight="1" x14ac:dyDescent="0.25">
      <c r="A12"/>
      <c r="B12" s="48"/>
      <c r="C12" s="280" t="s">
        <v>152</v>
      </c>
      <c r="D12" s="280"/>
      <c r="E12" s="280"/>
      <c r="F12" s="143"/>
      <c r="G12" s="29">
        <f>G13*0.1667</f>
        <v>9.1684999999999999</v>
      </c>
      <c r="H12" s="68"/>
      <c r="I12" s="29">
        <f>I13*0.1667</f>
        <v>20.837499999999999</v>
      </c>
      <c r="J12" s="29">
        <f t="shared" ref="J12" si="0">J13*0.2</f>
        <v>0</v>
      </c>
      <c r="K12" s="29">
        <f>K13*0.1667</f>
        <v>0</v>
      </c>
      <c r="L12" s="68"/>
      <c r="M12" s="29">
        <f>M13*0.1667</f>
        <v>17.503499999999999</v>
      </c>
      <c r="N12" s="29">
        <f t="shared" ref="N12" si="1">N13*0.2</f>
        <v>0</v>
      </c>
      <c r="O12" s="29">
        <f>O13*0.1667</f>
        <v>0</v>
      </c>
      <c r="P12" s="68"/>
      <c r="Q12" s="29">
        <f t="shared" ref="Q12:R12" si="2">Q13*0.25</f>
        <v>0</v>
      </c>
      <c r="R12" s="29">
        <f t="shared" si="2"/>
        <v>0</v>
      </c>
      <c r="S12" s="29">
        <f>S13*0.1667</f>
        <v>13.752749999999999</v>
      </c>
      <c r="T12" s="65"/>
      <c r="U12" s="50"/>
    </row>
    <row r="13" spans="1:21" s="10" customFormat="1" ht="22.5" customHeight="1" x14ac:dyDescent="0.25">
      <c r="A13"/>
      <c r="B13" s="48"/>
      <c r="C13" s="280" t="s">
        <v>80</v>
      </c>
      <c r="D13" s="280"/>
      <c r="E13" s="280"/>
      <c r="F13" s="150"/>
      <c r="G13" s="29">
        <f>G7+G6</f>
        <v>55</v>
      </c>
      <c r="H13" s="68"/>
      <c r="I13" s="29">
        <f>SUM(I6:I10)</f>
        <v>125</v>
      </c>
      <c r="J13" s="29"/>
      <c r="K13" s="29">
        <f>SUM(K6:K10)</f>
        <v>0</v>
      </c>
      <c r="L13" s="68"/>
      <c r="M13" s="29">
        <f>SUM(M6:M10)</f>
        <v>105</v>
      </c>
      <c r="N13" s="29"/>
      <c r="O13" s="29">
        <f>SUM(O6:O10)</f>
        <v>0</v>
      </c>
      <c r="P13" s="68"/>
      <c r="Q13" s="29"/>
      <c r="R13" s="29"/>
      <c r="S13" s="29">
        <f>SUM(S6:S10)</f>
        <v>82.5</v>
      </c>
      <c r="T13" s="65"/>
      <c r="U13" s="50"/>
    </row>
    <row r="14" spans="1:21" ht="22.5" customHeight="1" x14ac:dyDescent="0.25">
      <c r="B14" s="65"/>
      <c r="D14" s="65"/>
      <c r="E14" s="70"/>
      <c r="F14" s="70"/>
      <c r="G14" s="70"/>
      <c r="H14" s="70"/>
      <c r="I14" s="65"/>
      <c r="J14" s="70"/>
      <c r="K14" s="70"/>
      <c r="L14" s="70"/>
      <c r="M14" s="65"/>
      <c r="N14" s="70"/>
      <c r="O14" s="66"/>
      <c r="P14" s="66"/>
      <c r="Q14" s="66"/>
      <c r="R14" s="66"/>
      <c r="S14" s="65"/>
      <c r="T14" s="65"/>
    </row>
    <row r="15" spans="1:21" ht="22.5" customHeight="1" x14ac:dyDescent="0.25">
      <c r="B15" s="65"/>
      <c r="C15" s="70" t="s">
        <v>164</v>
      </c>
      <c r="D15" s="65"/>
      <c r="E15" s="70"/>
      <c r="F15" s="70"/>
      <c r="G15" s="70"/>
      <c r="H15" s="70"/>
      <c r="I15" s="65"/>
      <c r="J15" s="70"/>
      <c r="K15" s="70"/>
      <c r="L15" s="70"/>
      <c r="M15" s="65"/>
      <c r="N15" s="70"/>
      <c r="O15" s="66"/>
      <c r="P15" s="66"/>
      <c r="Q15" s="66"/>
      <c r="R15" s="66"/>
      <c r="S15" s="65"/>
      <c r="T15" s="65"/>
    </row>
    <row r="16" spans="1:21" ht="45" customHeight="1" x14ac:dyDescent="0.25">
      <c r="B16" s="65"/>
      <c r="C16" s="241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70"/>
      <c r="O16" s="66"/>
      <c r="P16" s="66"/>
      <c r="Q16" s="66"/>
      <c r="R16" s="66"/>
      <c r="S16" s="65"/>
      <c r="T16" s="65"/>
    </row>
    <row r="17" spans="2:20" ht="22.5" customHeight="1" x14ac:dyDescent="0.25">
      <c r="B17" s="65"/>
      <c r="C17" s="70" t="s">
        <v>86</v>
      </c>
      <c r="D17" s="65"/>
      <c r="E17" s="70"/>
      <c r="F17" s="70"/>
      <c r="G17" s="70"/>
      <c r="H17" s="70"/>
      <c r="I17" s="65"/>
      <c r="J17" s="70"/>
      <c r="K17" s="70"/>
      <c r="L17" s="70"/>
      <c r="M17" s="65"/>
      <c r="N17" s="70"/>
      <c r="O17" s="66"/>
      <c r="P17" s="66"/>
      <c r="Q17" s="66"/>
      <c r="R17" s="66"/>
      <c r="S17" s="65"/>
      <c r="T17" s="65"/>
    </row>
    <row r="18" spans="2:20" ht="45" customHeight="1" x14ac:dyDescent="0.25">
      <c r="B18" s="65"/>
      <c r="C18" s="241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63"/>
      <c r="Q18" s="63"/>
      <c r="R18" s="63"/>
      <c r="S18" s="65"/>
      <c r="T18" s="65"/>
    </row>
    <row r="19" spans="2:20" ht="22.5" customHeight="1" x14ac:dyDescent="0.25">
      <c r="B19" s="65"/>
      <c r="C19" s="62" t="str">
        <f>'اطلاعات پایه'!B25</f>
        <v>دستمزد طراحی در ابتدای کار در قالب 2 فقره چک برای ابتدا و انتهای قرارداد دریافت و کار آغاز می شود.</v>
      </c>
      <c r="D19" s="63"/>
      <c r="E19" s="63"/>
      <c r="F19" s="63"/>
      <c r="G19" s="63"/>
      <c r="H19" s="63"/>
      <c r="I19" s="64"/>
      <c r="J19" s="63"/>
      <c r="K19" s="63"/>
      <c r="L19" s="63"/>
      <c r="M19" s="64"/>
      <c r="N19" s="63"/>
      <c r="O19" s="63"/>
      <c r="P19" s="63"/>
      <c r="Q19" s="63"/>
      <c r="R19" s="63"/>
      <c r="S19" s="65"/>
      <c r="T19" s="65"/>
    </row>
    <row r="20" spans="2:20" ht="5.0999999999999996" customHeight="1" x14ac:dyDescent="0.25">
      <c r="B20" s="65"/>
      <c r="C20" s="62"/>
      <c r="D20" s="63"/>
      <c r="E20" s="63"/>
      <c r="F20" s="63"/>
      <c r="G20" s="63"/>
      <c r="H20" s="63"/>
      <c r="I20" s="64"/>
      <c r="J20" s="63"/>
      <c r="K20" s="63"/>
      <c r="L20" s="63"/>
      <c r="M20" s="64"/>
      <c r="N20" s="63"/>
      <c r="O20" s="63"/>
      <c r="P20" s="63"/>
      <c r="Q20" s="63"/>
      <c r="R20" s="63"/>
      <c r="S20" s="65"/>
      <c r="T20" s="65"/>
    </row>
    <row r="21" spans="2:20" x14ac:dyDescent="0.45">
      <c r="C21" s="25" t="str">
        <f>'اطلاعات پایه'!B26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پایه'!B27</f>
        <v>شرکت پیشرو اندیشان پادرا - بانک پارسیان
شبا: 850540125720100783144601
شماره کارت:  6221061239266986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3">
    <mergeCell ref="C4:C5"/>
    <mergeCell ref="D4:D5"/>
    <mergeCell ref="E4:E5"/>
    <mergeCell ref="Q4:S4"/>
    <mergeCell ref="C6:C10"/>
    <mergeCell ref="Q7:Q10"/>
    <mergeCell ref="R7:R10"/>
    <mergeCell ref="S7:S10"/>
    <mergeCell ref="K7:K10"/>
    <mergeCell ref="M7:M10"/>
    <mergeCell ref="F4:F5"/>
    <mergeCell ref="C18:O18"/>
    <mergeCell ref="N7:N10"/>
    <mergeCell ref="O7:O10"/>
    <mergeCell ref="C13:E13"/>
    <mergeCell ref="D7:D10"/>
    <mergeCell ref="G7:G10"/>
    <mergeCell ref="I7:I10"/>
    <mergeCell ref="J7:J10"/>
    <mergeCell ref="C12:E12"/>
    <mergeCell ref="C11:E11"/>
    <mergeCell ref="F7:F10"/>
    <mergeCell ref="C16:M1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H16" sqref="H16"/>
    </sheetView>
  </sheetViews>
  <sheetFormatPr defaultRowHeight="18.75" x14ac:dyDescent="0.45"/>
  <cols>
    <col min="1" max="1" width="1.7109375" customWidth="1"/>
    <col min="2" max="2" width="1.7109375" style="4" customWidth="1"/>
    <col min="3" max="3" width="19.5703125" style="2" customWidth="1"/>
    <col min="4" max="4" width="63.28515625" style="3" customWidth="1"/>
    <col min="5" max="5" width="20.85546875" style="3" customWidth="1"/>
    <col min="6" max="7" width="1.7109375" customWidth="1"/>
  </cols>
  <sheetData>
    <row r="1" spans="1:7" ht="5.0999999999999996" customHeight="1" x14ac:dyDescent="0.45"/>
    <row r="2" spans="1:7" ht="22.5" x14ac:dyDescent="0.55000000000000004">
      <c r="B2" s="73"/>
      <c r="C2" s="73"/>
      <c r="D2" s="210" t="s">
        <v>102</v>
      </c>
      <c r="E2" s="73"/>
      <c r="F2" s="73"/>
    </row>
    <row r="3" spans="1:7" s="5" customFormat="1" ht="45" customHeight="1" x14ac:dyDescent="0.55000000000000004">
      <c r="A3"/>
      <c r="B3" s="73"/>
      <c r="C3" s="9" t="s">
        <v>1</v>
      </c>
      <c r="D3" s="33" t="s">
        <v>87</v>
      </c>
      <c r="E3" s="9" t="s">
        <v>101</v>
      </c>
      <c r="F3" s="73"/>
      <c r="G3"/>
    </row>
    <row r="4" spans="1:7" ht="40.5" customHeight="1" x14ac:dyDescent="0.55000000000000004">
      <c r="B4" s="73"/>
      <c r="C4" s="283" t="s">
        <v>212</v>
      </c>
      <c r="D4" s="34" t="s">
        <v>207</v>
      </c>
      <c r="E4" s="284" t="s">
        <v>208</v>
      </c>
      <c r="F4" s="73"/>
    </row>
    <row r="5" spans="1:7" ht="24.95" customHeight="1" x14ac:dyDescent="0.55000000000000004">
      <c r="B5" s="73"/>
      <c r="C5" s="283"/>
      <c r="D5" s="34" t="s">
        <v>29</v>
      </c>
      <c r="E5" s="284"/>
      <c r="F5" s="73"/>
    </row>
    <row r="6" spans="1:7" ht="24.95" customHeight="1" x14ac:dyDescent="0.55000000000000004">
      <c r="B6" s="73"/>
      <c r="C6" s="283"/>
      <c r="D6" s="34" t="s">
        <v>44</v>
      </c>
      <c r="E6" s="284"/>
      <c r="F6" s="73"/>
    </row>
    <row r="7" spans="1:7" ht="24.95" customHeight="1" x14ac:dyDescent="0.55000000000000004">
      <c r="B7" s="73"/>
      <c r="C7" s="283"/>
      <c r="D7" s="34" t="s">
        <v>30</v>
      </c>
      <c r="E7" s="284"/>
      <c r="F7" s="73"/>
    </row>
    <row r="8" spans="1:7" ht="24.95" customHeight="1" x14ac:dyDescent="0.55000000000000004">
      <c r="B8" s="73"/>
      <c r="C8" s="283"/>
      <c r="D8" s="34" t="s">
        <v>31</v>
      </c>
      <c r="E8" s="284"/>
      <c r="F8" s="73"/>
    </row>
    <row r="9" spans="1:7" ht="12.6" customHeight="1" x14ac:dyDescent="0.25">
      <c r="B9"/>
      <c r="C9"/>
      <c r="D9"/>
      <c r="E9"/>
    </row>
    <row r="10" spans="1:7" ht="24.95" customHeight="1" x14ac:dyDescent="0.55000000000000004">
      <c r="B10" s="73"/>
      <c r="C10" s="189" t="s">
        <v>202</v>
      </c>
      <c r="D10" s="34" t="s">
        <v>203</v>
      </c>
      <c r="E10" s="211" t="s">
        <v>206</v>
      </c>
      <c r="F10" s="73"/>
    </row>
    <row r="11" spans="1:7" ht="24.95" customHeight="1" x14ac:dyDescent="0.55000000000000004">
      <c r="B11" s="73"/>
      <c r="C11" s="209" t="s">
        <v>202</v>
      </c>
      <c r="D11" s="34" t="s">
        <v>204</v>
      </c>
      <c r="E11" s="211" t="s">
        <v>205</v>
      </c>
      <c r="F11" s="73"/>
    </row>
    <row r="12" spans="1:7" ht="24.95" customHeight="1" x14ac:dyDescent="0.55000000000000004">
      <c r="B12" s="73"/>
      <c r="C12" s="75" t="s">
        <v>100</v>
      </c>
      <c r="D12" s="75"/>
      <c r="E12" s="75"/>
      <c r="F12" s="73"/>
    </row>
    <row r="13" spans="1:7" s="35" customFormat="1" ht="24.95" customHeight="1" x14ac:dyDescent="0.25">
      <c r="A13"/>
      <c r="B13" s="74"/>
      <c r="C13" s="75"/>
      <c r="D13" s="74"/>
      <c r="E13" s="74"/>
      <c r="F13" s="74"/>
      <c r="G13"/>
    </row>
    <row r="14" spans="1:7" ht="5.0999999999999996" customHeight="1" x14ac:dyDescent="0.25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 x14ac:dyDescent="0.45"/>
  <cols>
    <col min="1" max="1" width="1.7109375" customWidth="1"/>
    <col min="2" max="2" width="1.7109375" style="4" customWidth="1"/>
    <col min="3" max="3" width="49.85546875" style="2" customWidth="1"/>
    <col min="4" max="4" width="49.85546875" style="3" customWidth="1"/>
    <col min="5" max="6" width="1.7109375" customWidth="1"/>
  </cols>
  <sheetData>
    <row r="1" spans="1:6" ht="5.0999999999999996" customHeight="1" x14ac:dyDescent="0.45"/>
    <row r="2" spans="1:6" ht="21" x14ac:dyDescent="0.55000000000000004">
      <c r="B2" s="73"/>
      <c r="C2" s="73"/>
      <c r="D2" s="73"/>
      <c r="E2" s="73"/>
    </row>
    <row r="3" spans="1:6" s="5" customFormat="1" ht="45" customHeight="1" x14ac:dyDescent="0.55000000000000004">
      <c r="A3"/>
      <c r="B3" s="73"/>
      <c r="C3" s="9" t="s">
        <v>1</v>
      </c>
      <c r="D3" s="9" t="s">
        <v>211</v>
      </c>
      <c r="E3" s="73"/>
      <c r="F3"/>
    </row>
    <row r="4" spans="1:6" ht="24.95" customHeight="1" x14ac:dyDescent="0.55000000000000004">
      <c r="B4" s="73"/>
      <c r="C4" s="213" t="s">
        <v>210</v>
      </c>
      <c r="D4" s="214">
        <v>0.1</v>
      </c>
      <c r="E4" s="73"/>
    </row>
    <row r="5" spans="1:6" ht="24.95" customHeight="1" x14ac:dyDescent="0.55000000000000004">
      <c r="B5" s="73"/>
      <c r="C5" s="213" t="s">
        <v>209</v>
      </c>
      <c r="D5" s="214">
        <v>0.03</v>
      </c>
      <c r="E5" s="73"/>
    </row>
    <row r="6" spans="1:6" ht="24.95" customHeight="1" x14ac:dyDescent="0.55000000000000004">
      <c r="B6" s="73"/>
      <c r="C6" s="212" t="s">
        <v>32</v>
      </c>
      <c r="D6" s="215">
        <f>SUM(D4:D5)</f>
        <v>0.13</v>
      </c>
      <c r="E6" s="73"/>
    </row>
    <row r="7" spans="1:6" s="35" customFormat="1" ht="24.95" customHeight="1" x14ac:dyDescent="0.25">
      <c r="A7"/>
      <c r="B7" s="74"/>
      <c r="C7" s="75"/>
      <c r="D7" s="74"/>
      <c r="E7" s="74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5"/>
  <cols>
    <col min="1" max="1" width="3" style="4" customWidth="1"/>
    <col min="2" max="2" width="27" style="2" customWidth="1"/>
    <col min="3" max="3" width="16.28515625" style="2" customWidth="1"/>
    <col min="4" max="4" width="17.140625" customWidth="1"/>
  </cols>
  <sheetData>
    <row r="1" spans="1:4" s="5" customFormat="1" ht="27" customHeight="1" x14ac:dyDescent="0.25">
      <c r="A1" s="1">
        <v>1</v>
      </c>
      <c r="B1" s="13" t="s">
        <v>1</v>
      </c>
      <c r="C1" s="285" t="s">
        <v>61</v>
      </c>
      <c r="D1" s="285"/>
    </row>
    <row r="2" spans="1:4" ht="20.85" customHeight="1" x14ac:dyDescent="0.25">
      <c r="A2" s="1">
        <v>5</v>
      </c>
      <c r="B2" s="14" t="s">
        <v>54</v>
      </c>
      <c r="C2" s="12"/>
      <c r="D2" s="15" t="s">
        <v>55</v>
      </c>
    </row>
    <row r="3" spans="1:4" ht="20.85" customHeight="1" x14ac:dyDescent="0.25">
      <c r="A3" s="1"/>
      <c r="B3" s="14" t="s">
        <v>56</v>
      </c>
      <c r="C3" s="12"/>
      <c r="D3" s="15" t="s">
        <v>57</v>
      </c>
    </row>
    <row r="4" spans="1:4" ht="20.85" customHeight="1" x14ac:dyDescent="0.25">
      <c r="A4" s="1">
        <v>5</v>
      </c>
      <c r="B4" s="14" t="s">
        <v>58</v>
      </c>
      <c r="C4" s="12"/>
      <c r="D4" s="15" t="s">
        <v>55</v>
      </c>
    </row>
    <row r="5" spans="1:4" ht="20.85" customHeight="1" x14ac:dyDescent="0.25">
      <c r="A5" s="1"/>
      <c r="B5" s="14" t="s">
        <v>59</v>
      </c>
      <c r="C5" s="12"/>
      <c r="D5" s="15" t="s">
        <v>55</v>
      </c>
    </row>
    <row r="6" spans="1:4" ht="20.85" customHeight="1" x14ac:dyDescent="0.25">
      <c r="B6" s="11" t="s">
        <v>32</v>
      </c>
      <c r="C6" s="16">
        <f>SUM(C2:C5)</f>
        <v>0</v>
      </c>
      <c r="D6" s="17"/>
    </row>
    <row r="7" spans="1:4" x14ac:dyDescent="0.25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5" x14ac:dyDescent="0.25"/>
  <cols>
    <col min="2" max="2" width="20.42578125" customWidth="1"/>
    <col min="3" max="3" width="9.42578125" customWidth="1"/>
  </cols>
  <sheetData>
    <row r="3" spans="2:3" ht="18" x14ac:dyDescent="0.45">
      <c r="B3" s="121" t="s">
        <v>138</v>
      </c>
      <c r="C3" s="123" t="s">
        <v>139</v>
      </c>
    </row>
    <row r="4" spans="2:3" ht="18" x14ac:dyDescent="0.45">
      <c r="B4" s="121" t="s">
        <v>0</v>
      </c>
      <c r="C4" s="123">
        <v>1.2E-2</v>
      </c>
    </row>
    <row r="5" spans="2:3" ht="18" x14ac:dyDescent="0.45">
      <c r="B5" s="121" t="s">
        <v>140</v>
      </c>
      <c r="C5" s="123">
        <v>3.0000000000000001E-3</v>
      </c>
    </row>
    <row r="6" spans="2:3" ht="18" x14ac:dyDescent="0.45">
      <c r="B6" s="121" t="s">
        <v>89</v>
      </c>
      <c r="C6" s="123">
        <v>6.0000000000000001E-3</v>
      </c>
    </row>
    <row r="7" spans="2:3" ht="18" x14ac:dyDescent="0.45">
      <c r="B7" s="121" t="s">
        <v>37</v>
      </c>
      <c r="C7" s="123">
        <v>6.0000000000000001E-3</v>
      </c>
    </row>
    <row r="8" spans="2:3" ht="19.5" x14ac:dyDescent="0.5">
      <c r="B8" s="124" t="s">
        <v>53</v>
      </c>
      <c r="C8" s="125">
        <f>C9-C7-C6-C5-C4</f>
        <v>0.97299999999999998</v>
      </c>
    </row>
    <row r="9" spans="2:3" ht="18" x14ac:dyDescent="0.25">
      <c r="C9" s="126">
        <v>1</v>
      </c>
    </row>
    <row r="21" spans="2:4" ht="18" x14ac:dyDescent="0.45">
      <c r="B21" s="121" t="s">
        <v>135</v>
      </c>
      <c r="C21" s="121">
        <v>20</v>
      </c>
      <c r="D21" s="121">
        <v>100</v>
      </c>
    </row>
    <row r="22" spans="2:4" ht="18" x14ac:dyDescent="0.45">
      <c r="B22" s="121" t="s">
        <v>136</v>
      </c>
      <c r="C22" s="121">
        <v>10</v>
      </c>
      <c r="D22" s="121">
        <v>40</v>
      </c>
    </row>
    <row r="23" spans="2:4" ht="18" x14ac:dyDescent="0.45">
      <c r="B23" s="121"/>
      <c r="C23" s="121"/>
      <c r="D23" s="121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5" x14ac:dyDescent="0.25"/>
  <cols>
    <col min="1" max="1" width="20.42578125" customWidth="1"/>
    <col min="2" max="3" width="9.140625" style="119"/>
  </cols>
  <sheetData>
    <row r="3" spans="2:2" x14ac:dyDescent="0.25">
      <c r="B3" s="55"/>
    </row>
    <row r="4" spans="2:2" x14ac:dyDescent="0.25">
      <c r="B4" s="55"/>
    </row>
    <row r="5" spans="2:2" x14ac:dyDescent="0.25">
      <c r="B5" s="55"/>
    </row>
    <row r="6" spans="2:2" x14ac:dyDescent="0.25">
      <c r="B6" s="55"/>
    </row>
    <row r="7" spans="2:2" x14ac:dyDescent="0.25">
      <c r="B7" s="55"/>
    </row>
    <row r="8" spans="2:2" x14ac:dyDescent="0.25">
      <c r="B8" s="120"/>
    </row>
    <row r="20" spans="1:3" ht="18" x14ac:dyDescent="0.45">
      <c r="A20" s="121" t="s">
        <v>135</v>
      </c>
      <c r="B20" s="122">
        <v>20</v>
      </c>
      <c r="C20" s="122">
        <v>100</v>
      </c>
    </row>
    <row r="21" spans="1:3" ht="18" x14ac:dyDescent="0.45">
      <c r="A21" s="121" t="s">
        <v>136</v>
      </c>
      <c r="B21" s="122">
        <v>10</v>
      </c>
      <c r="C21" s="122">
        <v>40</v>
      </c>
    </row>
    <row r="22" spans="1:3" ht="18" x14ac:dyDescent="0.45">
      <c r="A22" s="121" t="s">
        <v>137</v>
      </c>
      <c r="B22" s="122"/>
      <c r="C22" s="12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rightToLeft="1" zoomScale="130" zoomScaleNormal="130" workbookViewId="0">
      <selection activeCell="F13" sqref="F13"/>
    </sheetView>
  </sheetViews>
  <sheetFormatPr defaultColWidth="9.140625" defaultRowHeight="15" x14ac:dyDescent="0.25"/>
  <cols>
    <col min="1" max="1" width="5.7109375" style="77" customWidth="1"/>
    <col min="2" max="2" width="47.42578125" style="77" customWidth="1"/>
    <col min="3" max="3" width="14.140625" style="84" customWidth="1"/>
    <col min="4" max="4" width="7" style="77" customWidth="1"/>
    <col min="5" max="9" width="15" style="77" customWidth="1"/>
    <col min="10" max="16384" width="9.140625" style="77"/>
  </cols>
  <sheetData>
    <row r="1" spans="1:9" ht="27" thickBot="1" x14ac:dyDescent="0.3">
      <c r="A1" s="216" t="s">
        <v>113</v>
      </c>
      <c r="B1" s="217"/>
      <c r="C1" s="217"/>
      <c r="D1" s="217"/>
      <c r="E1" s="217"/>
      <c r="F1" s="217"/>
      <c r="G1" s="217"/>
      <c r="H1" s="217"/>
      <c r="I1" s="217"/>
    </row>
    <row r="2" spans="1:9" ht="66.75" customHeight="1" thickBot="1" x14ac:dyDescent="0.3">
      <c r="A2" s="78" t="s">
        <v>103</v>
      </c>
      <c r="B2" s="78" t="s">
        <v>104</v>
      </c>
      <c r="C2" s="78" t="s">
        <v>105</v>
      </c>
      <c r="D2" s="78" t="s">
        <v>42</v>
      </c>
      <c r="E2" s="79" t="s">
        <v>106</v>
      </c>
      <c r="F2" s="79" t="s">
        <v>107</v>
      </c>
      <c r="G2" s="79" t="s">
        <v>108</v>
      </c>
      <c r="H2" s="79" t="s">
        <v>109</v>
      </c>
      <c r="I2" s="79" t="s">
        <v>110</v>
      </c>
    </row>
    <row r="3" spans="1:9" ht="25.5" customHeight="1" thickBot="1" x14ac:dyDescent="0.3">
      <c r="A3" s="80">
        <v>1</v>
      </c>
      <c r="B3" s="81" t="s">
        <v>115</v>
      </c>
      <c r="C3" s="82"/>
      <c r="D3" s="83"/>
      <c r="E3" s="83"/>
      <c r="F3" s="83"/>
      <c r="G3" s="83">
        <f>E3*D3/1000</f>
        <v>0</v>
      </c>
      <c r="H3" s="83">
        <f>F3*D3/1000</f>
        <v>0</v>
      </c>
      <c r="I3" s="83">
        <f>H3+G3</f>
        <v>0</v>
      </c>
    </row>
    <row r="4" spans="1:9" ht="25.5" customHeight="1" thickBot="1" x14ac:dyDescent="0.3">
      <c r="A4" s="80">
        <v>2</v>
      </c>
      <c r="B4" s="81" t="s">
        <v>51</v>
      </c>
      <c r="C4" s="82"/>
      <c r="D4" s="83"/>
      <c r="E4" s="83"/>
      <c r="F4" s="83"/>
      <c r="G4" s="83">
        <f t="shared" ref="G4:G7" si="0">E4*D4/1000</f>
        <v>0</v>
      </c>
      <c r="H4" s="83">
        <f t="shared" ref="H4:H7" si="1">F4*D4/1000</f>
        <v>0</v>
      </c>
      <c r="I4" s="83">
        <f t="shared" ref="I4:I7" si="2">H4+G4</f>
        <v>0</v>
      </c>
    </row>
    <row r="5" spans="1:9" ht="25.5" customHeight="1" thickBot="1" x14ac:dyDescent="0.3">
      <c r="A5" s="80">
        <v>3</v>
      </c>
      <c r="B5" s="81" t="s">
        <v>46</v>
      </c>
      <c r="C5" s="82"/>
      <c r="D5" s="83"/>
      <c r="E5" s="83"/>
      <c r="F5" s="83"/>
      <c r="G5" s="83">
        <f t="shared" si="0"/>
        <v>0</v>
      </c>
      <c r="H5" s="83">
        <f t="shared" si="1"/>
        <v>0</v>
      </c>
      <c r="I5" s="83">
        <f t="shared" si="2"/>
        <v>0</v>
      </c>
    </row>
    <row r="6" spans="1:9" ht="25.5" customHeight="1" thickBot="1" x14ac:dyDescent="0.3">
      <c r="A6" s="80">
        <v>4</v>
      </c>
      <c r="B6" s="81" t="s">
        <v>0</v>
      </c>
      <c r="C6" s="82"/>
      <c r="D6" s="83"/>
      <c r="E6" s="83"/>
      <c r="F6" s="83"/>
      <c r="G6" s="83">
        <f t="shared" si="0"/>
        <v>0</v>
      </c>
      <c r="H6" s="83">
        <f t="shared" si="1"/>
        <v>0</v>
      </c>
      <c r="I6" s="83">
        <f t="shared" si="2"/>
        <v>0</v>
      </c>
    </row>
    <row r="7" spans="1:9" ht="25.5" customHeight="1" thickBot="1" x14ac:dyDescent="0.3">
      <c r="A7" s="80">
        <v>5</v>
      </c>
      <c r="B7" s="81"/>
      <c r="C7" s="82"/>
      <c r="D7" s="83"/>
      <c r="E7" s="83"/>
      <c r="F7" s="83"/>
      <c r="G7" s="83">
        <f t="shared" si="0"/>
        <v>0</v>
      </c>
      <c r="H7" s="83">
        <f t="shared" si="1"/>
        <v>0</v>
      </c>
      <c r="I7" s="83">
        <f t="shared" si="2"/>
        <v>0</v>
      </c>
    </row>
    <row r="8" spans="1:9" ht="21.75" thickBot="1" x14ac:dyDescent="0.3">
      <c r="A8" s="86"/>
      <c r="B8" s="87" t="s">
        <v>111</v>
      </c>
      <c r="C8" s="87"/>
      <c r="D8" s="88">
        <f>SUM(D3:D7)</f>
        <v>0</v>
      </c>
      <c r="E8" s="88"/>
      <c r="F8" s="88"/>
      <c r="G8" s="88">
        <f t="shared" ref="G8:I8" si="3">SUM(G3:G7)</f>
        <v>0</v>
      </c>
      <c r="H8" s="88">
        <f t="shared" si="3"/>
        <v>0</v>
      </c>
      <c r="I8" s="88">
        <f t="shared" si="3"/>
        <v>0</v>
      </c>
    </row>
    <row r="9" spans="1:9" ht="19.5" thickBot="1" x14ac:dyDescent="0.5">
      <c r="A9" s="89"/>
      <c r="B9" s="90" t="s">
        <v>114</v>
      </c>
      <c r="C9" s="91">
        <v>0.25</v>
      </c>
      <c r="D9" s="89"/>
      <c r="E9" s="89"/>
      <c r="F9" s="89"/>
      <c r="G9" s="89"/>
      <c r="H9" s="89"/>
      <c r="I9" s="92">
        <f>I8*C9</f>
        <v>0</v>
      </c>
    </row>
    <row r="10" spans="1:9" ht="19.5" thickBot="1" x14ac:dyDescent="0.5">
      <c r="A10" s="93"/>
      <c r="B10" s="94" t="s">
        <v>112</v>
      </c>
      <c r="C10" s="95"/>
      <c r="D10" s="93"/>
      <c r="E10" s="93"/>
      <c r="F10" s="93"/>
      <c r="G10" s="93"/>
      <c r="H10" s="93"/>
      <c r="I10" s="96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rightToLeft="1" view="pageBreakPreview" zoomScale="85" zoomScaleNormal="100" zoomScaleSheetLayoutView="85" workbookViewId="0">
      <selection activeCell="R12" sqref="R12"/>
    </sheetView>
  </sheetViews>
  <sheetFormatPr defaultRowHeight="18.75" x14ac:dyDescent="0.45"/>
  <cols>
    <col min="1" max="1" width="1.7109375" customWidth="1"/>
    <col min="2" max="2" width="1.7109375" style="4" customWidth="1"/>
    <col min="3" max="3" width="12.7109375" style="2" customWidth="1"/>
    <col min="4" max="4" width="66.42578125" style="3" customWidth="1"/>
    <col min="5" max="5" width="15.7109375" customWidth="1"/>
    <col min="6" max="6" width="14.28515625" customWidth="1"/>
    <col min="7" max="7" width="15.7109375" customWidth="1"/>
    <col min="8" max="8" width="1.7109375" customWidth="1"/>
  </cols>
  <sheetData>
    <row r="1" spans="1:9" ht="5.0999999999999996" customHeight="1" x14ac:dyDescent="0.45">
      <c r="E1" s="38"/>
      <c r="F1" s="38"/>
      <c r="G1" s="38"/>
    </row>
    <row r="2" spans="1:9" ht="25.15" customHeight="1" x14ac:dyDescent="0.25">
      <c r="B2" s="41"/>
      <c r="C2" s="44"/>
      <c r="D2" s="41" t="s">
        <v>142</v>
      </c>
      <c r="E2" s="44"/>
      <c r="F2" s="44"/>
      <c r="G2" s="44"/>
      <c r="H2" s="45"/>
    </row>
    <row r="3" spans="1:9" ht="25.15" customHeight="1" x14ac:dyDescent="0.25">
      <c r="B3" s="41"/>
      <c r="C3" s="39"/>
      <c r="D3" s="40" t="str">
        <f>'[1]اطلاعات پایه'!B12</f>
        <v>خالص دریافتی مشاور</v>
      </c>
      <c r="E3" s="39"/>
      <c r="F3" s="39"/>
      <c r="G3" s="39"/>
      <c r="H3" s="45"/>
    </row>
    <row r="4" spans="1:9" ht="45" customHeight="1" x14ac:dyDescent="0.25">
      <c r="B4" s="41"/>
      <c r="C4" s="222" t="s">
        <v>1</v>
      </c>
      <c r="D4" s="224" t="s">
        <v>3</v>
      </c>
      <c r="E4" s="222" t="s">
        <v>42</v>
      </c>
      <c r="F4" s="222" t="s">
        <v>151</v>
      </c>
      <c r="G4" s="222" t="s">
        <v>158</v>
      </c>
      <c r="H4" s="45"/>
    </row>
    <row r="5" spans="1:9" s="5" customFormat="1" ht="45" hidden="1" customHeight="1" x14ac:dyDescent="0.25">
      <c r="A5"/>
      <c r="B5" s="41"/>
      <c r="C5" s="223"/>
      <c r="D5" s="225"/>
      <c r="E5" s="223"/>
      <c r="F5" s="223"/>
      <c r="G5" s="223" t="s">
        <v>91</v>
      </c>
      <c r="H5" s="49"/>
      <c r="I5"/>
    </row>
    <row r="6" spans="1:9" ht="22.5" x14ac:dyDescent="0.25">
      <c r="B6" s="41"/>
      <c r="C6" s="226" t="s">
        <v>141</v>
      </c>
      <c r="D6" s="7" t="s">
        <v>143</v>
      </c>
      <c r="E6" s="219">
        <f>'[1]اطلاعات پایه'!D4</f>
        <v>3200</v>
      </c>
      <c r="F6" s="219"/>
      <c r="G6" s="219"/>
      <c r="H6" s="45"/>
    </row>
    <row r="7" spans="1:9" ht="56.25" x14ac:dyDescent="0.25">
      <c r="B7" s="41"/>
      <c r="C7" s="226"/>
      <c r="D7" s="7" t="s">
        <v>144</v>
      </c>
      <c r="E7" s="220"/>
      <c r="F7" s="220"/>
      <c r="G7" s="220"/>
      <c r="H7" s="45"/>
    </row>
    <row r="8" spans="1:9" ht="22.5" x14ac:dyDescent="0.25">
      <c r="B8" s="41"/>
      <c r="C8" s="226"/>
      <c r="D8" s="7" t="s">
        <v>145</v>
      </c>
      <c r="E8" s="220"/>
      <c r="F8" s="220"/>
      <c r="G8" s="220"/>
      <c r="H8" s="45"/>
    </row>
    <row r="9" spans="1:9" ht="42.75" customHeight="1" x14ac:dyDescent="0.25">
      <c r="B9" s="41"/>
      <c r="C9" s="226"/>
      <c r="D9" s="7" t="s">
        <v>146</v>
      </c>
      <c r="E9" s="220"/>
      <c r="F9" s="220"/>
      <c r="G9" s="220"/>
      <c r="H9" s="45"/>
    </row>
    <row r="10" spans="1:9" ht="77.25" x14ac:dyDescent="0.25">
      <c r="B10" s="41"/>
      <c r="C10" s="226"/>
      <c r="D10" s="7" t="s">
        <v>147</v>
      </c>
      <c r="E10" s="221"/>
      <c r="F10" s="221"/>
      <c r="G10" s="221"/>
      <c r="H10" s="45"/>
    </row>
    <row r="11" spans="1:9" s="10" customFormat="1" ht="24.95" customHeight="1" x14ac:dyDescent="0.25">
      <c r="A11"/>
      <c r="B11" s="41"/>
      <c r="C11" s="227" t="s">
        <v>157</v>
      </c>
      <c r="D11" s="228"/>
      <c r="E11" s="129"/>
      <c r="F11" s="128"/>
      <c r="G11" s="128">
        <f>G13-G12</f>
        <v>0</v>
      </c>
      <c r="H11" s="50"/>
    </row>
    <row r="12" spans="1:9" s="10" customFormat="1" ht="24.95" customHeight="1" x14ac:dyDescent="0.25">
      <c r="A12"/>
      <c r="B12" s="41"/>
      <c r="C12" s="227" t="s">
        <v>152</v>
      </c>
      <c r="D12" s="228"/>
      <c r="E12" s="130"/>
      <c r="F12" s="128"/>
      <c r="G12" s="128">
        <f>G13*0.1667</f>
        <v>0</v>
      </c>
      <c r="H12" s="50"/>
    </row>
    <row r="13" spans="1:9" s="10" customFormat="1" ht="24.95" customHeight="1" x14ac:dyDescent="0.25">
      <c r="A13"/>
      <c r="B13" s="41"/>
      <c r="C13" s="229" t="s">
        <v>80</v>
      </c>
      <c r="D13" s="230"/>
      <c r="E13" s="130"/>
      <c r="F13" s="131"/>
      <c r="G13" s="131">
        <f>SUM(G6:G10)</f>
        <v>0</v>
      </c>
      <c r="H13" s="50"/>
    </row>
    <row r="14" spans="1:9" ht="22.5" customHeight="1" x14ac:dyDescent="0.25">
      <c r="B14" s="41"/>
      <c r="C14" s="132" t="s">
        <v>99</v>
      </c>
      <c r="D14" s="43"/>
      <c r="E14" s="44"/>
      <c r="F14" s="44"/>
      <c r="G14" s="44"/>
      <c r="H14" s="45"/>
    </row>
    <row r="15" spans="1:9" ht="45" customHeight="1" x14ac:dyDescent="0.25">
      <c r="B15" s="41"/>
      <c r="C15" s="218" t="str">
        <f>'[1]اطلاعات پایه'!B13</f>
        <v>مالیات بر ارزش افزوده سهم کارفرما</v>
      </c>
      <c r="D15" s="218"/>
      <c r="E15" s="44"/>
      <c r="F15" s="44"/>
      <c r="G15" s="44"/>
      <c r="H15" s="45"/>
    </row>
    <row r="16" spans="1:9" ht="24.95" customHeight="1" x14ac:dyDescent="0.25">
      <c r="B16" s="41"/>
      <c r="C16" s="43" t="s">
        <v>79</v>
      </c>
      <c r="D16" s="46"/>
      <c r="E16" s="44"/>
      <c r="F16" s="44"/>
      <c r="G16" s="44"/>
      <c r="H16" s="45"/>
    </row>
    <row r="17" spans="2:8" ht="22.5" customHeight="1" x14ac:dyDescent="0.25">
      <c r="B17" s="41"/>
      <c r="C17" s="133" t="str">
        <f>'[1]اطلاعات پایه'!B14</f>
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</c>
      <c r="D17" s="46"/>
      <c r="E17" s="44"/>
      <c r="F17" s="44"/>
      <c r="G17" s="44"/>
      <c r="H17" s="45"/>
    </row>
    <row r="18" spans="2:8" ht="5.0999999999999996" customHeight="1" x14ac:dyDescent="0.25">
      <c r="B18" s="41"/>
      <c r="C18" s="133"/>
      <c r="D18" s="46"/>
      <c r="E18" s="44"/>
      <c r="F18" s="44"/>
      <c r="G18" s="44"/>
      <c r="H18" s="45"/>
    </row>
    <row r="19" spans="2:8" x14ac:dyDescent="0.45">
      <c r="C19" s="51" t="str">
        <f>'[1]اطلاعات پایه'!B15</f>
        <v>دستمزد طراحی در ابتدای کار در قالب 2 فقره چک برای ابتدا و انتهای قرارداد دریافت و کار آغاز می شود.</v>
      </c>
      <c r="D19" s="53"/>
      <c r="E19" s="3"/>
      <c r="G19" s="3"/>
    </row>
    <row r="20" spans="2:8" x14ac:dyDescent="0.45">
      <c r="C20" s="25" t="str">
        <f>'[1]اطلاعات پایه'!B16</f>
        <v>اعداد فوق تا 2 ماه از زمان صدور فاکتور معتبر است و پس از آن مشمول تعدیل می گردد.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5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RowHeight="18.75" x14ac:dyDescent="0.25"/>
  <cols>
    <col min="1" max="1" width="3" style="4" customWidth="1"/>
    <col min="2" max="2" width="13.140625" style="2" customWidth="1"/>
    <col min="3" max="4" width="11.28515625" style="2" customWidth="1"/>
    <col min="5" max="6" width="15.5703125" customWidth="1"/>
  </cols>
  <sheetData>
    <row r="1" spans="1:6" ht="21" x14ac:dyDescent="0.25">
      <c r="B1" s="101"/>
      <c r="C1" s="102" t="s">
        <v>116</v>
      </c>
      <c r="D1" s="102"/>
      <c r="E1" s="103"/>
      <c r="F1" s="103"/>
    </row>
    <row r="2" spans="1:6" s="5" customFormat="1" ht="42" customHeight="1" x14ac:dyDescent="0.25">
      <c r="A2" s="1">
        <v>1</v>
      </c>
      <c r="B2" s="99" t="s">
        <v>69</v>
      </c>
      <c r="C2" s="99" t="s">
        <v>37</v>
      </c>
      <c r="D2" s="100" t="s">
        <v>0</v>
      </c>
      <c r="E2" s="99" t="s">
        <v>52</v>
      </c>
      <c r="F2" s="99" t="s">
        <v>53</v>
      </c>
    </row>
    <row r="3" spans="1:6" ht="20.85" customHeight="1" x14ac:dyDescent="0.25">
      <c r="A3" s="1">
        <v>5</v>
      </c>
      <c r="B3" s="14" t="s">
        <v>62</v>
      </c>
      <c r="C3" s="98"/>
      <c r="D3" s="98"/>
      <c r="E3" s="98"/>
      <c r="F3" s="98">
        <f>E3*C3</f>
        <v>0</v>
      </c>
    </row>
    <row r="4" spans="1:6" ht="20.85" customHeight="1" x14ac:dyDescent="0.25">
      <c r="A4" s="1"/>
      <c r="B4" s="14" t="s">
        <v>63</v>
      </c>
      <c r="C4" s="98"/>
      <c r="D4" s="98"/>
      <c r="E4" s="98">
        <f>E3</f>
        <v>0</v>
      </c>
      <c r="F4" s="98">
        <f t="shared" ref="F4:F11" si="0">E4*C4</f>
        <v>0</v>
      </c>
    </row>
    <row r="5" spans="1:6" ht="20.85" customHeight="1" x14ac:dyDescent="0.25">
      <c r="A5" s="1">
        <v>5</v>
      </c>
      <c r="B5" s="14" t="s">
        <v>64</v>
      </c>
      <c r="C5" s="98"/>
      <c r="D5" s="98"/>
      <c r="E5" s="98">
        <f t="shared" ref="E5:E11" si="1">E4</f>
        <v>0</v>
      </c>
      <c r="F5" s="98">
        <f t="shared" si="0"/>
        <v>0</v>
      </c>
    </row>
    <row r="6" spans="1:6" ht="20.85" customHeight="1" x14ac:dyDescent="0.25">
      <c r="A6" s="1"/>
      <c r="B6" s="14" t="s">
        <v>65</v>
      </c>
      <c r="C6" s="98"/>
      <c r="D6" s="98"/>
      <c r="E6" s="98">
        <f t="shared" si="1"/>
        <v>0</v>
      </c>
      <c r="F6" s="98">
        <f t="shared" si="0"/>
        <v>0</v>
      </c>
    </row>
    <row r="7" spans="1:6" ht="20.85" customHeight="1" x14ac:dyDescent="0.25">
      <c r="A7" s="1"/>
      <c r="B7" s="22" t="s">
        <v>66</v>
      </c>
      <c r="C7" s="98"/>
      <c r="D7" s="98"/>
      <c r="E7" s="98">
        <f t="shared" si="1"/>
        <v>0</v>
      </c>
      <c r="F7" s="98">
        <f t="shared" si="0"/>
        <v>0</v>
      </c>
    </row>
    <row r="8" spans="1:6" ht="20.85" customHeight="1" x14ac:dyDescent="0.25">
      <c r="A8" s="1"/>
      <c r="B8" s="22" t="s">
        <v>67</v>
      </c>
      <c r="C8" s="98"/>
      <c r="D8" s="98"/>
      <c r="E8" s="98">
        <f t="shared" si="1"/>
        <v>0</v>
      </c>
      <c r="F8" s="98">
        <f t="shared" si="0"/>
        <v>0</v>
      </c>
    </row>
    <row r="9" spans="1:6" s="8" customFormat="1" ht="20.85" customHeight="1" x14ac:dyDescent="0.55000000000000004">
      <c r="A9" s="6"/>
      <c r="B9" s="23" t="s">
        <v>68</v>
      </c>
      <c r="C9" s="98"/>
      <c r="D9" s="98"/>
      <c r="E9" s="98">
        <f t="shared" si="1"/>
        <v>0</v>
      </c>
      <c r="F9" s="98">
        <f t="shared" si="0"/>
        <v>0</v>
      </c>
    </row>
    <row r="10" spans="1:6" s="8" customFormat="1" ht="20.85" customHeight="1" x14ac:dyDescent="0.55000000000000004">
      <c r="A10" s="6"/>
      <c r="B10" s="23" t="s">
        <v>70</v>
      </c>
      <c r="C10" s="98"/>
      <c r="D10" s="98"/>
      <c r="E10" s="98">
        <f t="shared" si="1"/>
        <v>0</v>
      </c>
      <c r="F10" s="98">
        <f t="shared" si="0"/>
        <v>0</v>
      </c>
    </row>
    <row r="11" spans="1:6" s="8" customFormat="1" ht="20.85" customHeight="1" x14ac:dyDescent="0.55000000000000004">
      <c r="A11" s="6"/>
      <c r="B11" s="23" t="s">
        <v>71</v>
      </c>
      <c r="C11" s="98"/>
      <c r="D11" s="98"/>
      <c r="E11" s="98">
        <f t="shared" si="1"/>
        <v>0</v>
      </c>
      <c r="F11" s="98">
        <f t="shared" si="0"/>
        <v>0</v>
      </c>
    </row>
    <row r="12" spans="1:6" s="8" customFormat="1" ht="20.85" hidden="1" customHeight="1" x14ac:dyDescent="0.55000000000000004">
      <c r="A12" s="6"/>
      <c r="B12" s="23"/>
      <c r="C12" s="98"/>
      <c r="D12" s="98"/>
      <c r="E12" s="98"/>
      <c r="F12" s="98"/>
    </row>
    <row r="13" spans="1:6" s="8" customFormat="1" ht="20.85" hidden="1" customHeight="1" x14ac:dyDescent="0.55000000000000004">
      <c r="A13" s="6"/>
      <c r="B13" s="23"/>
      <c r="C13" s="98"/>
      <c r="D13" s="98"/>
      <c r="E13" s="98"/>
      <c r="F13" s="98"/>
    </row>
    <row r="14" spans="1:6" ht="20.85" hidden="1" customHeight="1" x14ac:dyDescent="0.25">
      <c r="A14" s="1"/>
      <c r="B14" s="22"/>
      <c r="C14" s="24"/>
      <c r="D14" s="24"/>
      <c r="E14" s="24"/>
      <c r="F14" s="24"/>
    </row>
    <row r="15" spans="1:6" ht="20.85" customHeight="1" x14ac:dyDescent="0.25">
      <c r="B15" s="11" t="s">
        <v>32</v>
      </c>
      <c r="C15" s="16">
        <f>SUM(C3:C11)</f>
        <v>0</v>
      </c>
      <c r="D15" s="16">
        <f>SUM(D3:D11)</f>
        <v>0</v>
      </c>
      <c r="E15" s="98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E15"/>
  <sheetViews>
    <sheetView rightToLeft="1" view="pageBreakPreview" zoomScale="87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8.75" x14ac:dyDescent="0.2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 x14ac:dyDescent="0.25">
      <c r="B1" s="106"/>
      <c r="C1" s="107" t="s">
        <v>51</v>
      </c>
      <c r="D1" s="108"/>
      <c r="E1" s="108"/>
    </row>
    <row r="2" spans="1:5" s="5" customFormat="1" ht="42" customHeight="1" x14ac:dyDescent="0.25">
      <c r="A2" s="1">
        <v>1</v>
      </c>
      <c r="B2" s="109" t="s">
        <v>117</v>
      </c>
      <c r="C2" s="109" t="s">
        <v>42</v>
      </c>
      <c r="D2" s="109" t="s">
        <v>118</v>
      </c>
      <c r="E2" s="109" t="s">
        <v>119</v>
      </c>
    </row>
    <row r="3" spans="1:5" ht="20.85" customHeight="1" x14ac:dyDescent="0.25">
      <c r="A3" s="1">
        <v>5</v>
      </c>
      <c r="B3" s="23" t="s">
        <v>121</v>
      </c>
      <c r="C3" s="98"/>
      <c r="D3" s="98">
        <f>'متراژ طبقات'!E3*0.2</f>
        <v>0</v>
      </c>
      <c r="E3" s="98">
        <f t="shared" ref="E3:E11" si="0">D3*C3</f>
        <v>0</v>
      </c>
    </row>
    <row r="4" spans="1:5" ht="20.85" customHeight="1" x14ac:dyDescent="0.25">
      <c r="A4" s="1"/>
      <c r="B4" s="23" t="s">
        <v>122</v>
      </c>
      <c r="C4" s="98"/>
      <c r="D4" s="98">
        <f>D3</f>
        <v>0</v>
      </c>
      <c r="E4" s="98">
        <f t="shared" si="0"/>
        <v>0</v>
      </c>
    </row>
    <row r="5" spans="1:5" ht="20.85" customHeight="1" x14ac:dyDescent="0.25">
      <c r="A5" s="1">
        <v>5</v>
      </c>
      <c r="B5" s="23" t="s">
        <v>123</v>
      </c>
      <c r="C5" s="98"/>
      <c r="D5" s="98">
        <f t="shared" ref="D5:D11" si="1">D4</f>
        <v>0</v>
      </c>
      <c r="E5" s="98">
        <f t="shared" si="0"/>
        <v>0</v>
      </c>
    </row>
    <row r="6" spans="1:5" ht="20.85" customHeight="1" x14ac:dyDescent="0.25">
      <c r="A6" s="1"/>
      <c r="B6" s="23" t="s">
        <v>124</v>
      </c>
      <c r="C6" s="98"/>
      <c r="D6" s="98">
        <f t="shared" si="1"/>
        <v>0</v>
      </c>
      <c r="E6" s="98">
        <f t="shared" si="0"/>
        <v>0</v>
      </c>
    </row>
    <row r="7" spans="1:5" ht="20.85" customHeight="1" x14ac:dyDescent="0.25">
      <c r="A7" s="1"/>
      <c r="B7" s="23" t="s">
        <v>125</v>
      </c>
      <c r="C7" s="98"/>
      <c r="D7" s="98">
        <f t="shared" si="1"/>
        <v>0</v>
      </c>
      <c r="E7" s="98">
        <f t="shared" si="0"/>
        <v>0</v>
      </c>
    </row>
    <row r="8" spans="1:5" ht="20.85" customHeight="1" x14ac:dyDescent="0.25">
      <c r="A8" s="1"/>
      <c r="B8" s="23" t="s">
        <v>120</v>
      </c>
      <c r="C8" s="98"/>
      <c r="D8" s="98">
        <f t="shared" si="1"/>
        <v>0</v>
      </c>
      <c r="E8" s="98">
        <f t="shared" si="0"/>
        <v>0</v>
      </c>
    </row>
    <row r="9" spans="1:5" s="8" customFormat="1" ht="20.85" customHeight="1" x14ac:dyDescent="0.55000000000000004">
      <c r="A9" s="6"/>
      <c r="B9" s="23"/>
      <c r="C9" s="98"/>
      <c r="D9" s="98">
        <f t="shared" si="1"/>
        <v>0</v>
      </c>
      <c r="E9" s="98">
        <f t="shared" si="0"/>
        <v>0</v>
      </c>
    </row>
    <row r="10" spans="1:5" s="8" customFormat="1" ht="20.85" customHeight="1" x14ac:dyDescent="0.55000000000000004">
      <c r="A10" s="6"/>
      <c r="B10" s="98"/>
      <c r="C10" s="98"/>
      <c r="D10" s="98">
        <f t="shared" si="1"/>
        <v>0</v>
      </c>
      <c r="E10" s="98">
        <f t="shared" si="0"/>
        <v>0</v>
      </c>
    </row>
    <row r="11" spans="1:5" s="8" customFormat="1" ht="20.85" customHeight="1" x14ac:dyDescent="0.55000000000000004">
      <c r="A11" s="6"/>
      <c r="B11" s="98"/>
      <c r="C11" s="98"/>
      <c r="D11" s="98">
        <f t="shared" si="1"/>
        <v>0</v>
      </c>
      <c r="E11" s="98">
        <f t="shared" si="0"/>
        <v>0</v>
      </c>
    </row>
    <row r="12" spans="1:5" s="8" customFormat="1" ht="20.85" hidden="1" customHeight="1" x14ac:dyDescent="0.55000000000000004">
      <c r="A12" s="6"/>
      <c r="B12" s="98"/>
      <c r="C12" s="98"/>
      <c r="D12" s="98"/>
      <c r="E12" s="98"/>
    </row>
    <row r="13" spans="1:5" s="8" customFormat="1" ht="20.85" hidden="1" customHeight="1" x14ac:dyDescent="0.55000000000000004">
      <c r="A13" s="6"/>
      <c r="B13" s="98"/>
      <c r="C13" s="98"/>
      <c r="D13" s="98"/>
      <c r="E13" s="98"/>
    </row>
    <row r="14" spans="1:5" ht="20.85" hidden="1" customHeight="1" x14ac:dyDescent="0.25">
      <c r="A14" s="1"/>
      <c r="B14" s="104"/>
      <c r="C14" s="24"/>
      <c r="D14" s="24"/>
      <c r="E14" s="24"/>
    </row>
    <row r="15" spans="1:5" ht="20.85" customHeight="1" x14ac:dyDescent="0.25">
      <c r="B15" s="105" t="s">
        <v>32</v>
      </c>
      <c r="C15" s="16">
        <f>SUM(C3:C14)</f>
        <v>0</v>
      </c>
      <c r="D15" s="98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RowHeight="18.75" x14ac:dyDescent="0.2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 x14ac:dyDescent="0.25">
      <c r="B1" s="106"/>
      <c r="C1" s="107" t="s">
        <v>46</v>
      </c>
      <c r="D1" s="108"/>
      <c r="E1" s="108"/>
    </row>
    <row r="2" spans="1:5" s="5" customFormat="1" ht="42" customHeight="1" x14ac:dyDescent="0.25">
      <c r="A2" s="1">
        <v>1</v>
      </c>
      <c r="B2" s="109" t="s">
        <v>117</v>
      </c>
      <c r="C2" s="109" t="s">
        <v>42</v>
      </c>
      <c r="D2" s="109" t="s">
        <v>132</v>
      </c>
      <c r="E2" s="109" t="s">
        <v>53</v>
      </c>
    </row>
    <row r="3" spans="1:5" ht="20.85" customHeight="1" x14ac:dyDescent="0.25">
      <c r="A3" s="1">
        <v>5</v>
      </c>
      <c r="B3" s="23" t="s">
        <v>129</v>
      </c>
      <c r="C3" s="98"/>
      <c r="D3" s="98">
        <f>'متراژ طبقات'!E3*0.1</f>
        <v>0</v>
      </c>
      <c r="E3" s="98">
        <f t="shared" ref="E3:E11" si="0">D3*C3</f>
        <v>0</v>
      </c>
    </row>
    <row r="4" spans="1:5" ht="20.85" customHeight="1" x14ac:dyDescent="0.25">
      <c r="A4" s="1"/>
      <c r="B4" s="23" t="s">
        <v>128</v>
      </c>
      <c r="C4" s="98"/>
      <c r="D4" s="98">
        <f>'متراژ طبقات'!E4*0.1</f>
        <v>0</v>
      </c>
      <c r="E4" s="98">
        <f t="shared" si="0"/>
        <v>0</v>
      </c>
    </row>
    <row r="5" spans="1:5" ht="20.85" customHeight="1" x14ac:dyDescent="0.25">
      <c r="A5" s="1">
        <v>5</v>
      </c>
      <c r="B5" s="23" t="s">
        <v>127</v>
      </c>
      <c r="C5" s="98"/>
      <c r="D5" s="98">
        <f>'متراژ طبقات'!E5*0.1</f>
        <v>0</v>
      </c>
      <c r="E5" s="98">
        <f t="shared" si="0"/>
        <v>0</v>
      </c>
    </row>
    <row r="6" spans="1:5" ht="20.85" customHeight="1" x14ac:dyDescent="0.25">
      <c r="A6" s="1"/>
      <c r="B6" s="23" t="s">
        <v>126</v>
      </c>
      <c r="C6" s="98"/>
      <c r="D6" s="98">
        <f>'متراژ طبقات'!E6*0.1</f>
        <v>0</v>
      </c>
      <c r="E6" s="98">
        <f t="shared" si="0"/>
        <v>0</v>
      </c>
    </row>
    <row r="7" spans="1:5" ht="20.85" customHeight="1" x14ac:dyDescent="0.25">
      <c r="A7" s="1"/>
      <c r="B7" s="23" t="s">
        <v>130</v>
      </c>
      <c r="C7" s="98"/>
      <c r="D7" s="98">
        <f>'متراژ طبقات'!E7*0.1</f>
        <v>0</v>
      </c>
      <c r="E7" s="98">
        <f t="shared" si="0"/>
        <v>0</v>
      </c>
    </row>
    <row r="8" spans="1:5" ht="20.85" customHeight="1" x14ac:dyDescent="0.25">
      <c r="A8" s="1"/>
      <c r="B8" s="23" t="s">
        <v>131</v>
      </c>
      <c r="C8" s="98"/>
      <c r="D8" s="98">
        <f>'متراژ طبقات'!E8*0.1</f>
        <v>0</v>
      </c>
      <c r="E8" s="98">
        <f t="shared" si="0"/>
        <v>0</v>
      </c>
    </row>
    <row r="9" spans="1:5" s="8" customFormat="1" ht="20.85" customHeight="1" x14ac:dyDescent="0.55000000000000004">
      <c r="A9" s="6"/>
      <c r="B9" s="23"/>
      <c r="C9" s="98"/>
      <c r="D9" s="98">
        <f>'متراژ طبقات'!E9*0.1</f>
        <v>0</v>
      </c>
      <c r="E9" s="98">
        <f t="shared" si="0"/>
        <v>0</v>
      </c>
    </row>
    <row r="10" spans="1:5" s="8" customFormat="1" ht="20.85" customHeight="1" x14ac:dyDescent="0.55000000000000004">
      <c r="A10" s="6"/>
      <c r="B10" s="98"/>
      <c r="C10" s="98"/>
      <c r="D10" s="98">
        <f>'متراژ طبقات'!E10*0.1</f>
        <v>0</v>
      </c>
      <c r="E10" s="98">
        <f t="shared" si="0"/>
        <v>0</v>
      </c>
    </row>
    <row r="11" spans="1:5" s="8" customFormat="1" ht="20.85" customHeight="1" x14ac:dyDescent="0.55000000000000004">
      <c r="A11" s="6"/>
      <c r="B11" s="98"/>
      <c r="C11" s="98"/>
      <c r="D11" s="98">
        <f>'متراژ طبقات'!E11*0.1</f>
        <v>0</v>
      </c>
      <c r="E11" s="98">
        <f t="shared" si="0"/>
        <v>0</v>
      </c>
    </row>
    <row r="12" spans="1:5" s="8" customFormat="1" ht="20.85" hidden="1" customHeight="1" x14ac:dyDescent="0.55000000000000004">
      <c r="A12" s="6"/>
      <c r="B12" s="98"/>
      <c r="C12" s="98"/>
      <c r="D12" s="98"/>
      <c r="E12" s="98"/>
    </row>
    <row r="13" spans="1:5" s="8" customFormat="1" ht="20.85" hidden="1" customHeight="1" x14ac:dyDescent="0.55000000000000004">
      <c r="A13" s="6"/>
      <c r="B13" s="98"/>
      <c r="C13" s="98"/>
      <c r="D13" s="98"/>
      <c r="E13" s="98"/>
    </row>
    <row r="14" spans="1:5" ht="20.85" hidden="1" customHeight="1" x14ac:dyDescent="0.25">
      <c r="A14" s="1"/>
      <c r="B14" s="104"/>
      <c r="C14" s="24"/>
      <c r="D14" s="24"/>
      <c r="E14" s="24"/>
    </row>
    <row r="15" spans="1:5" ht="20.85" customHeight="1" x14ac:dyDescent="0.25">
      <c r="B15" s="105" t="s">
        <v>32</v>
      </c>
      <c r="C15" s="16">
        <f>SUM(C3:C14)</f>
        <v>0</v>
      </c>
      <c r="D15" s="98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F28"/>
  <sheetViews>
    <sheetView rightToLeft="1"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18.75" x14ac:dyDescent="0.25"/>
  <cols>
    <col min="1" max="1" width="5.28515625" customWidth="1"/>
    <col min="2" max="2" width="26.42578125" style="2" customWidth="1"/>
    <col min="3" max="3" width="10.140625" style="2" customWidth="1"/>
    <col min="4" max="4" width="14.85546875" style="2" customWidth="1"/>
    <col min="5" max="5" width="18.28515625" customWidth="1"/>
    <col min="6" max="6" width="16.5703125" customWidth="1"/>
  </cols>
  <sheetData>
    <row r="1" spans="1:6" ht="30.75" customHeight="1" x14ac:dyDescent="0.25">
      <c r="A1" s="167"/>
      <c r="B1" s="168"/>
      <c r="C1" s="168"/>
      <c r="D1" s="168"/>
      <c r="E1" s="167"/>
    </row>
    <row r="2" spans="1:6" s="5" customFormat="1" ht="42" customHeight="1" x14ac:dyDescent="0.25">
      <c r="A2" s="9" t="s">
        <v>103</v>
      </c>
      <c r="B2" s="9" t="s">
        <v>1</v>
      </c>
      <c r="C2" s="9" t="s">
        <v>42</v>
      </c>
      <c r="D2" s="9" t="s">
        <v>173</v>
      </c>
      <c r="E2" s="9" t="s">
        <v>149</v>
      </c>
      <c r="F2" s="154" t="s">
        <v>150</v>
      </c>
    </row>
    <row r="3" spans="1:6" s="5" customFormat="1" ht="24.95" customHeight="1" x14ac:dyDescent="0.25">
      <c r="A3" s="169">
        <v>1</v>
      </c>
      <c r="B3" s="170" t="s">
        <v>141</v>
      </c>
      <c r="C3" s="171">
        <f>C4</f>
        <v>0</v>
      </c>
      <c r="D3" s="172">
        <v>1.5</v>
      </c>
      <c r="E3" s="171">
        <f>E4/2</f>
        <v>0</v>
      </c>
      <c r="F3" s="171" t="e">
        <f t="shared" ref="F3:F15" si="0">E3/C3*1000</f>
        <v>#DIV/0!</v>
      </c>
    </row>
    <row r="4" spans="1:6" ht="24.95" customHeight="1" x14ac:dyDescent="0.25">
      <c r="A4" s="173">
        <v>2</v>
      </c>
      <c r="B4" s="170" t="s">
        <v>172</v>
      </c>
      <c r="C4" s="171">
        <f>'متراژ طبقات'!C15</f>
        <v>0</v>
      </c>
      <c r="D4" s="172">
        <v>1.5</v>
      </c>
      <c r="E4" s="171">
        <f>IF(C4=0,0,IF(C4&gt;0,'1-پلان غیر آپارتمانی'!S17))</f>
        <v>0</v>
      </c>
      <c r="F4" s="171" t="e">
        <f t="shared" si="0"/>
        <v>#DIV/0!</v>
      </c>
    </row>
    <row r="5" spans="1:6" ht="24.95" customHeight="1" x14ac:dyDescent="0.25">
      <c r="A5" s="173">
        <v>3</v>
      </c>
      <c r="B5" s="170" t="s">
        <v>92</v>
      </c>
      <c r="C5" s="171">
        <f>'متراژ طبقات'!C15</f>
        <v>0</v>
      </c>
      <c r="D5" s="172">
        <v>1.5</v>
      </c>
      <c r="E5" s="171">
        <f>IF(C5=0,0,IF(C5&gt;0,'2-پلان آپارتمانی'!S17))</f>
        <v>0</v>
      </c>
      <c r="F5" s="171" t="e">
        <f t="shared" si="0"/>
        <v>#DIV/0!</v>
      </c>
    </row>
    <row r="6" spans="1:6" ht="24.95" customHeight="1" x14ac:dyDescent="0.25">
      <c r="A6" s="174">
        <v>4</v>
      </c>
      <c r="B6" s="170" t="s">
        <v>51</v>
      </c>
      <c r="C6" s="171">
        <f>'متراژ نما'!C15</f>
        <v>0</v>
      </c>
      <c r="D6" s="172">
        <v>1.5</v>
      </c>
      <c r="E6" s="171">
        <f>IF(C6=0,0,IF(C6&gt;0,'3-نما'!S18))</f>
        <v>0</v>
      </c>
      <c r="F6" s="171" t="e">
        <f t="shared" si="0"/>
        <v>#DIV/0!</v>
      </c>
    </row>
    <row r="7" spans="1:6" ht="24.95" customHeight="1" x14ac:dyDescent="0.25">
      <c r="A7" s="175">
        <v>5</v>
      </c>
      <c r="B7" s="176" t="s">
        <v>0</v>
      </c>
      <c r="C7" s="171">
        <f>'متراژ طبقات'!D15</f>
        <v>0</v>
      </c>
      <c r="D7" s="177">
        <v>1.5</v>
      </c>
      <c r="E7" s="171">
        <f>IF(C7=0,0,IF(C7&gt;0,'4-طراحی داخلی'!S18))</f>
        <v>0</v>
      </c>
      <c r="F7" s="171" t="e">
        <f t="shared" si="0"/>
        <v>#DIV/0!</v>
      </c>
    </row>
    <row r="8" spans="1:6" s="8" customFormat="1" ht="24.95" customHeight="1" x14ac:dyDescent="0.55000000000000004">
      <c r="A8" s="178">
        <v>6</v>
      </c>
      <c r="B8" s="179" t="s">
        <v>46</v>
      </c>
      <c r="C8" s="171">
        <f>'متراژ محوطه'!C15</f>
        <v>0</v>
      </c>
      <c r="D8" s="172">
        <v>1.5</v>
      </c>
      <c r="E8" s="171">
        <f>IF(C8=0,0,IF(C8&gt;0,'5-محوطه'!S13))</f>
        <v>0</v>
      </c>
      <c r="F8" s="171" t="e">
        <f t="shared" si="0"/>
        <v>#DIV/0!</v>
      </c>
    </row>
    <row r="9" spans="1:6" s="8" customFormat="1" ht="24.95" customHeight="1" x14ac:dyDescent="0.55000000000000004">
      <c r="A9" s="155">
        <v>7</v>
      </c>
      <c r="B9" s="159" t="s">
        <v>180</v>
      </c>
      <c r="C9" s="160"/>
      <c r="D9" s="161"/>
      <c r="E9" s="164">
        <f>SUM(E3:E8)</f>
        <v>0</v>
      </c>
      <c r="F9" s="171" t="e">
        <f t="shared" si="0"/>
        <v>#DIV/0!</v>
      </c>
    </row>
    <row r="10" spans="1:6" s="8" customFormat="1" ht="24.95" customHeight="1" x14ac:dyDescent="0.55000000000000004">
      <c r="A10" s="155">
        <v>8</v>
      </c>
      <c r="B10" s="159" t="s">
        <v>174</v>
      </c>
      <c r="C10" s="160"/>
      <c r="D10" s="162">
        <v>0</v>
      </c>
      <c r="E10" s="164">
        <f>E9*D10</f>
        <v>0</v>
      </c>
      <c r="F10" s="171" t="e">
        <f t="shared" si="0"/>
        <v>#DIV/0!</v>
      </c>
    </row>
    <row r="11" spans="1:6" s="8" customFormat="1" ht="24.95" customHeight="1" x14ac:dyDescent="0.55000000000000004">
      <c r="A11" s="109">
        <v>9</v>
      </c>
      <c r="B11" s="156" t="s">
        <v>181</v>
      </c>
      <c r="C11" s="157"/>
      <c r="D11" s="158"/>
      <c r="E11" s="165">
        <f>E9-E10</f>
        <v>0</v>
      </c>
      <c r="F11" s="171" t="e">
        <f t="shared" si="0"/>
        <v>#DIV/0!</v>
      </c>
    </row>
    <row r="12" spans="1:6" s="8" customFormat="1" ht="24.95" customHeight="1" x14ac:dyDescent="0.55000000000000004">
      <c r="A12" s="109">
        <v>10</v>
      </c>
      <c r="B12" s="156" t="s">
        <v>179</v>
      </c>
      <c r="C12" s="157"/>
      <c r="D12" s="188">
        <v>0.5</v>
      </c>
      <c r="E12" s="165">
        <f>D12*E11</f>
        <v>0</v>
      </c>
      <c r="F12" s="171" t="e">
        <f t="shared" si="0"/>
        <v>#DIV/0!</v>
      </c>
    </row>
    <row r="13" spans="1:6" s="8" customFormat="1" ht="24.95" customHeight="1" x14ac:dyDescent="0.55000000000000004">
      <c r="A13" s="109">
        <v>11</v>
      </c>
      <c r="B13" s="156" t="s">
        <v>58</v>
      </c>
      <c r="C13" s="157">
        <v>3500</v>
      </c>
      <c r="D13" s="165">
        <v>0</v>
      </c>
      <c r="E13" s="165">
        <f>D13*C13/1000</f>
        <v>0</v>
      </c>
      <c r="F13" s="171">
        <f t="shared" si="0"/>
        <v>0</v>
      </c>
    </row>
    <row r="14" spans="1:6" s="8" customFormat="1" ht="24.95" customHeight="1" x14ac:dyDescent="0.55000000000000004">
      <c r="A14" s="109">
        <v>12</v>
      </c>
      <c r="B14" s="156" t="s">
        <v>175</v>
      </c>
      <c r="C14" s="157">
        <f>C13</f>
        <v>3500</v>
      </c>
      <c r="D14" s="165">
        <v>0</v>
      </c>
      <c r="E14" s="165">
        <f>D14*C14/1000</f>
        <v>0</v>
      </c>
      <c r="F14" s="171">
        <f t="shared" si="0"/>
        <v>0</v>
      </c>
    </row>
    <row r="15" spans="1:6" s="8" customFormat="1" ht="24.95" customHeight="1" x14ac:dyDescent="0.55000000000000004">
      <c r="A15" s="163">
        <v>13</v>
      </c>
      <c r="B15" s="163" t="s">
        <v>176</v>
      </c>
      <c r="C15" s="163"/>
      <c r="D15" s="163"/>
      <c r="E15" s="166">
        <f>SUM(E11:E14)</f>
        <v>0</v>
      </c>
      <c r="F15" s="134" t="e">
        <f t="shared" si="0"/>
        <v>#DIV/0!</v>
      </c>
    </row>
    <row r="16" spans="1:6" ht="9.9499999999999993" customHeight="1" x14ac:dyDescent="0.25">
      <c r="A16" s="180"/>
      <c r="B16" s="180"/>
      <c r="C16" s="180"/>
      <c r="D16" s="180"/>
      <c r="E16" s="181"/>
      <c r="F16" s="27"/>
    </row>
    <row r="17" spans="1:6" ht="24.95" customHeight="1" x14ac:dyDescent="0.25">
      <c r="A17" s="182">
        <v>14</v>
      </c>
      <c r="B17" s="179" t="s">
        <v>178</v>
      </c>
      <c r="C17" s="183">
        <v>0.16669999999999999</v>
      </c>
      <c r="D17" s="184"/>
      <c r="E17" s="171">
        <f>E11*C17</f>
        <v>0</v>
      </c>
      <c r="F17" s="85"/>
    </row>
    <row r="18" spans="1:6" ht="24.95" customHeight="1" x14ac:dyDescent="0.25">
      <c r="A18" s="182">
        <v>15</v>
      </c>
      <c r="B18" s="179" t="s">
        <v>177</v>
      </c>
      <c r="C18" s="185"/>
      <c r="D18" s="184"/>
      <c r="E18" s="171">
        <f>E11-E17</f>
        <v>0</v>
      </c>
      <c r="F18" s="85"/>
    </row>
    <row r="19" spans="1:6" ht="24.95" customHeight="1" x14ac:dyDescent="0.25">
      <c r="A19" s="182">
        <v>16</v>
      </c>
      <c r="B19" s="186" t="s">
        <v>148</v>
      </c>
      <c r="C19" s="185">
        <v>0.1</v>
      </c>
      <c r="D19" s="184"/>
      <c r="E19" s="171">
        <f>E11*C19</f>
        <v>0</v>
      </c>
      <c r="F19" s="85"/>
    </row>
    <row r="20" spans="1:6" ht="9.9499999999999993" customHeight="1" x14ac:dyDescent="0.25">
      <c r="A20" s="167"/>
      <c r="B20" s="168"/>
      <c r="C20" s="168"/>
      <c r="D20" s="168"/>
      <c r="E20" s="187"/>
    </row>
    <row r="21" spans="1:6" ht="24.95" customHeight="1" x14ac:dyDescent="0.25">
      <c r="B21" s="36" t="s">
        <v>78</v>
      </c>
      <c r="C21" s="37"/>
      <c r="D21" s="36"/>
      <c r="E21" s="37">
        <f>SUM(E4:E8)*0.5</f>
        <v>0</v>
      </c>
    </row>
    <row r="22" spans="1:6" ht="22.5" x14ac:dyDescent="0.25">
      <c r="B22" s="97" t="s">
        <v>102</v>
      </c>
      <c r="C22" s="19"/>
    </row>
    <row r="23" spans="1:6" x14ac:dyDescent="0.25">
      <c r="B23" s="70" t="s">
        <v>168</v>
      </c>
      <c r="D23" s="25"/>
    </row>
    <row r="24" spans="1:6" s="127" customFormat="1" ht="60.75" customHeight="1" x14ac:dyDescent="0.25">
      <c r="B24" s="231" t="s">
        <v>159</v>
      </c>
      <c r="C24" s="231"/>
      <c r="D24" s="231"/>
      <c r="E24" s="231"/>
    </row>
    <row r="25" spans="1:6" x14ac:dyDescent="0.25">
      <c r="B25" s="25" t="s">
        <v>90</v>
      </c>
      <c r="C25" s="25"/>
      <c r="D25" s="25"/>
    </row>
    <row r="26" spans="1:6" x14ac:dyDescent="0.25">
      <c r="B26" s="25" t="s">
        <v>60</v>
      </c>
      <c r="C26" s="25"/>
      <c r="D26" s="25"/>
    </row>
    <row r="27" spans="1:6" x14ac:dyDescent="0.25">
      <c r="B27" s="25" t="s">
        <v>88</v>
      </c>
      <c r="C27" s="25"/>
      <c r="D27" s="25"/>
    </row>
    <row r="28" spans="1:6" x14ac:dyDescent="0.25">
      <c r="C28" s="25"/>
    </row>
  </sheetData>
  <mergeCells count="1">
    <mergeCell ref="B24:E24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zoomScale="85" zoomScaleNormal="100" zoomScaleSheetLayoutView="85" workbookViewId="0">
      <selection activeCell="E3" sqref="E3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</cols>
  <sheetData>
    <row r="1" spans="1:26" ht="5.0999999999999996" customHeight="1" x14ac:dyDescent="0.45">
      <c r="A1" s="71"/>
      <c r="B1" s="145"/>
      <c r="C1" s="146"/>
      <c r="D1" s="146"/>
      <c r="E1" s="147"/>
      <c r="F1" s="147"/>
      <c r="G1" s="147"/>
      <c r="H1" s="147"/>
      <c r="I1" s="147"/>
      <c r="J1" s="147"/>
      <c r="K1" s="147"/>
      <c r="L1" s="147"/>
      <c r="M1" s="147"/>
      <c r="N1" s="71"/>
      <c r="O1" s="71"/>
      <c r="P1" s="65"/>
      <c r="Q1" s="65"/>
      <c r="R1" s="65"/>
      <c r="S1" s="65"/>
      <c r="T1" s="71"/>
    </row>
    <row r="2" spans="1:26" ht="25.15" customHeight="1" x14ac:dyDescent="0.25">
      <c r="A2" s="71"/>
      <c r="B2" s="61"/>
      <c r="C2" s="65"/>
      <c r="D2" s="65"/>
      <c r="E2" s="61" t="s">
        <v>169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6"/>
    </row>
    <row r="3" spans="1:26" ht="25.15" customHeight="1" x14ac:dyDescent="0.25">
      <c r="A3" s="71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6"/>
    </row>
    <row r="4" spans="1:26" ht="45" customHeight="1" x14ac:dyDescent="0.25">
      <c r="B4" s="61"/>
      <c r="C4" s="222" t="s">
        <v>1</v>
      </c>
      <c r="D4" s="222" t="s">
        <v>2</v>
      </c>
      <c r="E4" s="224" t="s">
        <v>3</v>
      </c>
      <c r="F4" s="222" t="s">
        <v>42</v>
      </c>
      <c r="G4" s="111" t="s">
        <v>98</v>
      </c>
      <c r="H4" s="61"/>
      <c r="I4" s="112" t="s">
        <v>97</v>
      </c>
      <c r="J4" s="113"/>
      <c r="K4" s="114"/>
      <c r="L4" s="61"/>
      <c r="M4" s="111" t="s">
        <v>72</v>
      </c>
      <c r="N4" s="111"/>
      <c r="O4" s="111"/>
      <c r="P4" s="144"/>
      <c r="Q4" s="239" t="s">
        <v>73</v>
      </c>
      <c r="R4" s="239"/>
      <c r="S4" s="239"/>
      <c r="T4" s="45"/>
    </row>
    <row r="5" spans="1:26" s="5" customFormat="1" ht="45" customHeight="1" x14ac:dyDescent="0.25">
      <c r="A5"/>
      <c r="B5" s="61"/>
      <c r="C5" s="223"/>
      <c r="D5" s="223"/>
      <c r="E5" s="225"/>
      <c r="F5" s="223"/>
      <c r="G5" s="111" t="s">
        <v>153</v>
      </c>
      <c r="H5" s="61"/>
      <c r="I5" s="115" t="s">
        <v>154</v>
      </c>
      <c r="J5" s="115" t="s">
        <v>42</v>
      </c>
      <c r="K5" s="115" t="s">
        <v>156</v>
      </c>
      <c r="L5" s="61"/>
      <c r="M5" s="137" t="s">
        <v>154</v>
      </c>
      <c r="N5" s="111" t="s">
        <v>42</v>
      </c>
      <c r="O5" s="137" t="s">
        <v>156</v>
      </c>
      <c r="P5" s="42"/>
      <c r="Q5" s="114" t="s">
        <v>32</v>
      </c>
      <c r="R5" s="116" t="s">
        <v>173</v>
      </c>
      <c r="S5" s="111" t="s">
        <v>155</v>
      </c>
      <c r="T5" s="49"/>
      <c r="Z5" s="152"/>
    </row>
    <row r="6" spans="1:26" ht="22.5" x14ac:dyDescent="0.25">
      <c r="B6" s="61"/>
      <c r="C6" s="243" t="s">
        <v>37</v>
      </c>
      <c r="D6" s="244" t="s">
        <v>38</v>
      </c>
      <c r="E6" s="7" t="s">
        <v>4</v>
      </c>
      <c r="F6" s="232">
        <f>'اطلاعات پایه'!C4</f>
        <v>0</v>
      </c>
      <c r="G6" s="232">
        <v>52</v>
      </c>
      <c r="H6" s="61"/>
      <c r="I6" s="232">
        <v>82</v>
      </c>
      <c r="J6" s="219">
        <f>IF('اطلاعات پایه'!C4&lt;=400,0,IF(AND('اطلاعات پایه'!C4&gt;400,'اطلاعات پایه'!C4&lt;1001),'اطلاعات پایه'!C4-400,IF('اطلاعات پایه'!C4&gt;1001,600,0)))</f>
        <v>0</v>
      </c>
      <c r="K6" s="232">
        <f>J6*I6/1000</f>
        <v>0</v>
      </c>
      <c r="L6" s="61"/>
      <c r="M6" s="232">
        <v>62</v>
      </c>
      <c r="N6" s="232">
        <f>IF('اطلاعات پایه'!C4&lt;=1000,0,IF('اطلاعات پایه'!C4&gt;1000,'اطلاعات پایه'!C4-1000,0))</f>
        <v>0</v>
      </c>
      <c r="O6" s="232">
        <f>N6*M6/1000</f>
        <v>0</v>
      </c>
      <c r="P6" s="42"/>
      <c r="Q6" s="236">
        <f>G6+K6+O6</f>
        <v>52</v>
      </c>
      <c r="R6" s="233">
        <f>'اطلاعات پایه'!D4</f>
        <v>1.5</v>
      </c>
      <c r="S6" s="219">
        <f>R6*Q6</f>
        <v>78</v>
      </c>
      <c r="T6" s="45"/>
    </row>
    <row r="7" spans="1:26" ht="22.5" x14ac:dyDescent="0.25">
      <c r="B7" s="61"/>
      <c r="C7" s="243"/>
      <c r="D7" s="244"/>
      <c r="E7" s="7" t="s">
        <v>165</v>
      </c>
      <c r="F7" s="232"/>
      <c r="G7" s="232"/>
      <c r="H7" s="61"/>
      <c r="I7" s="232"/>
      <c r="J7" s="220"/>
      <c r="K7" s="232"/>
      <c r="L7" s="61"/>
      <c r="M7" s="232"/>
      <c r="N7" s="232"/>
      <c r="O7" s="232"/>
      <c r="P7" s="42"/>
      <c r="Q7" s="237"/>
      <c r="R7" s="234"/>
      <c r="S7" s="220"/>
      <c r="T7" s="45"/>
    </row>
    <row r="8" spans="1:26" ht="37.5" x14ac:dyDescent="0.25">
      <c r="B8" s="61"/>
      <c r="C8" s="243"/>
      <c r="D8" s="244"/>
      <c r="E8" s="7" t="s">
        <v>5</v>
      </c>
      <c r="F8" s="232"/>
      <c r="G8" s="232"/>
      <c r="H8" s="61"/>
      <c r="I8" s="232"/>
      <c r="J8" s="220"/>
      <c r="K8" s="232"/>
      <c r="L8" s="61"/>
      <c r="M8" s="232"/>
      <c r="N8" s="232"/>
      <c r="O8" s="232"/>
      <c r="P8" s="42"/>
      <c r="Q8" s="237"/>
      <c r="R8" s="234"/>
      <c r="S8" s="220"/>
      <c r="T8" s="45"/>
    </row>
    <row r="9" spans="1:26" ht="22.5" x14ac:dyDescent="0.25">
      <c r="B9" s="61"/>
      <c r="C9" s="243"/>
      <c r="D9" s="244"/>
      <c r="E9" s="7" t="s">
        <v>6</v>
      </c>
      <c r="F9" s="232"/>
      <c r="G9" s="232"/>
      <c r="H9" s="61"/>
      <c r="I9" s="232"/>
      <c r="J9" s="220"/>
      <c r="K9" s="232"/>
      <c r="L9" s="61"/>
      <c r="M9" s="232"/>
      <c r="N9" s="232"/>
      <c r="O9" s="232"/>
      <c r="P9" s="42"/>
      <c r="Q9" s="237"/>
      <c r="R9" s="234"/>
      <c r="S9" s="220"/>
      <c r="T9" s="45"/>
    </row>
    <row r="10" spans="1:26" ht="37.5" x14ac:dyDescent="0.25">
      <c r="B10" s="61"/>
      <c r="C10" s="243"/>
      <c r="D10" s="244"/>
      <c r="E10" s="7" t="s">
        <v>7</v>
      </c>
      <c r="F10" s="232"/>
      <c r="G10" s="232"/>
      <c r="H10" s="61"/>
      <c r="I10" s="232"/>
      <c r="J10" s="221"/>
      <c r="K10" s="232"/>
      <c r="L10" s="61"/>
      <c r="M10" s="232"/>
      <c r="N10" s="232"/>
      <c r="O10" s="232"/>
      <c r="P10" s="42"/>
      <c r="Q10" s="238"/>
      <c r="R10" s="235"/>
      <c r="S10" s="221"/>
      <c r="T10" s="45"/>
    </row>
    <row r="11" spans="1:26" ht="22.5" x14ac:dyDescent="0.25">
      <c r="B11" s="61"/>
      <c r="C11" s="243"/>
      <c r="D11" s="245" t="s">
        <v>45</v>
      </c>
      <c r="E11" s="21" t="s">
        <v>34</v>
      </c>
      <c r="F11" s="240">
        <f>F6</f>
        <v>0</v>
      </c>
      <c r="G11" s="240">
        <v>13</v>
      </c>
      <c r="H11" s="61"/>
      <c r="I11" s="240">
        <v>23</v>
      </c>
      <c r="J11" s="240">
        <f>J6</f>
        <v>0</v>
      </c>
      <c r="K11" s="240">
        <f>J11*I11/1000</f>
        <v>0</v>
      </c>
      <c r="L11" s="61"/>
      <c r="M11" s="240">
        <v>23</v>
      </c>
      <c r="N11" s="240">
        <f>N6</f>
        <v>0</v>
      </c>
      <c r="O11" s="240">
        <f>N11*M11/1000</f>
        <v>0</v>
      </c>
      <c r="P11" s="42"/>
      <c r="Q11" s="249">
        <f>G11+K11+O11</f>
        <v>13</v>
      </c>
      <c r="R11" s="252">
        <f>R6</f>
        <v>1.5</v>
      </c>
      <c r="S11" s="246">
        <f>R11*Q11</f>
        <v>19.5</v>
      </c>
      <c r="T11" s="45"/>
    </row>
    <row r="12" spans="1:26" ht="37.5" x14ac:dyDescent="0.25">
      <c r="B12" s="61"/>
      <c r="C12" s="243"/>
      <c r="D12" s="245"/>
      <c r="E12" s="21" t="s">
        <v>8</v>
      </c>
      <c r="F12" s="240"/>
      <c r="G12" s="240"/>
      <c r="H12" s="61"/>
      <c r="I12" s="240"/>
      <c r="J12" s="240"/>
      <c r="K12" s="240"/>
      <c r="L12" s="61"/>
      <c r="M12" s="240"/>
      <c r="N12" s="240"/>
      <c r="O12" s="240"/>
      <c r="P12" s="42"/>
      <c r="Q12" s="250"/>
      <c r="R12" s="253"/>
      <c r="S12" s="247"/>
      <c r="T12" s="45"/>
    </row>
    <row r="13" spans="1:26" ht="22.5" x14ac:dyDescent="0.25">
      <c r="B13" s="61"/>
      <c r="C13" s="243"/>
      <c r="D13" s="245"/>
      <c r="E13" s="21" t="s">
        <v>9</v>
      </c>
      <c r="F13" s="240"/>
      <c r="G13" s="240"/>
      <c r="H13" s="61"/>
      <c r="I13" s="240"/>
      <c r="J13" s="240"/>
      <c r="K13" s="240"/>
      <c r="L13" s="61"/>
      <c r="M13" s="240"/>
      <c r="N13" s="240"/>
      <c r="O13" s="240"/>
      <c r="P13" s="42"/>
      <c r="Q13" s="250"/>
      <c r="R13" s="253"/>
      <c r="S13" s="247"/>
      <c r="T13" s="45"/>
    </row>
    <row r="14" spans="1:26" ht="22.5" x14ac:dyDescent="0.25">
      <c r="B14" s="61"/>
      <c r="C14" s="243"/>
      <c r="D14" s="245"/>
      <c r="E14" s="21" t="s">
        <v>43</v>
      </c>
      <c r="F14" s="240"/>
      <c r="G14" s="240"/>
      <c r="H14" s="61"/>
      <c r="I14" s="240"/>
      <c r="J14" s="240"/>
      <c r="K14" s="240"/>
      <c r="L14" s="61"/>
      <c r="M14" s="240"/>
      <c r="N14" s="240"/>
      <c r="O14" s="240"/>
      <c r="P14" s="42"/>
      <c r="Q14" s="251"/>
      <c r="R14" s="254"/>
      <c r="S14" s="248"/>
      <c r="T14" s="45"/>
    </row>
    <row r="15" spans="1:26" s="10" customFormat="1" ht="24.95" customHeight="1" x14ac:dyDescent="0.25">
      <c r="A15"/>
      <c r="B15" s="61"/>
      <c r="C15" s="242" t="s">
        <v>157</v>
      </c>
      <c r="D15" s="242"/>
      <c r="E15" s="242"/>
      <c r="F15" s="139"/>
      <c r="G15" s="28">
        <f>G17-G16</f>
        <v>54.164500000000004</v>
      </c>
      <c r="H15" s="68"/>
      <c r="I15" s="28">
        <f>I17-I16</f>
        <v>87.496499999999997</v>
      </c>
      <c r="J15" s="28">
        <f>J17-J16</f>
        <v>0</v>
      </c>
      <c r="K15" s="28">
        <f>K17-K16</f>
        <v>0</v>
      </c>
      <c r="L15" s="68"/>
      <c r="M15" s="28">
        <f>M17-M16</f>
        <v>70.830500000000001</v>
      </c>
      <c r="N15" s="28">
        <f>N17-N16</f>
        <v>0</v>
      </c>
      <c r="O15" s="28">
        <f>O17-O16</f>
        <v>0</v>
      </c>
      <c r="P15" s="42"/>
      <c r="Q15" s="148"/>
      <c r="R15" s="28"/>
      <c r="S15" s="28">
        <f>S17-S16</f>
        <v>81.246750000000006</v>
      </c>
      <c r="T15" s="50"/>
    </row>
    <row r="16" spans="1:26" s="10" customFormat="1" ht="24.95" customHeight="1" x14ac:dyDescent="0.25">
      <c r="A16"/>
      <c r="B16" s="61"/>
      <c r="C16" s="242" t="s">
        <v>152</v>
      </c>
      <c r="D16" s="242"/>
      <c r="E16" s="242"/>
      <c r="F16" s="139"/>
      <c r="G16" s="28">
        <f>G17*0.1667</f>
        <v>10.8355</v>
      </c>
      <c r="H16" s="68"/>
      <c r="I16" s="28">
        <f>I17*0.1667</f>
        <v>17.503499999999999</v>
      </c>
      <c r="J16" s="28">
        <f>J17*0.2</f>
        <v>0</v>
      </c>
      <c r="K16" s="28">
        <f>K17*0.1667</f>
        <v>0</v>
      </c>
      <c r="L16" s="68"/>
      <c r="M16" s="28">
        <f>M17*0.1667</f>
        <v>14.169499999999999</v>
      </c>
      <c r="N16" s="28">
        <f>N17*0.2</f>
        <v>0</v>
      </c>
      <c r="O16" s="28">
        <f>O17*0.1667</f>
        <v>0</v>
      </c>
      <c r="P16" s="42"/>
      <c r="Q16" s="32"/>
      <c r="R16" s="28"/>
      <c r="S16" s="28">
        <f>S17*0.1667</f>
        <v>16.253249999999998</v>
      </c>
      <c r="T16" s="50"/>
    </row>
    <row r="17" spans="1:20" s="10" customFormat="1" ht="24.95" customHeight="1" x14ac:dyDescent="0.25">
      <c r="A17"/>
      <c r="B17" s="61"/>
      <c r="C17" s="242" t="s">
        <v>80</v>
      </c>
      <c r="D17" s="242"/>
      <c r="E17" s="242"/>
      <c r="F17" s="139"/>
      <c r="G17" s="28">
        <f>G11+G6</f>
        <v>65</v>
      </c>
      <c r="H17" s="68"/>
      <c r="I17" s="28">
        <f>SUM(I6:I14)</f>
        <v>105</v>
      </c>
      <c r="J17" s="28"/>
      <c r="K17" s="28">
        <f>SUM(K6:K14)</f>
        <v>0</v>
      </c>
      <c r="L17" s="68"/>
      <c r="M17" s="28">
        <f>SUM(M6:M14)</f>
        <v>85</v>
      </c>
      <c r="N17" s="28"/>
      <c r="O17" s="28">
        <f>SUM(O6:O14)</f>
        <v>0</v>
      </c>
      <c r="P17" s="42"/>
      <c r="Q17" s="32"/>
      <c r="R17" s="28"/>
      <c r="S17" s="28">
        <f>SUM(S6:S14)</f>
        <v>97.5</v>
      </c>
      <c r="T17" s="50"/>
    </row>
    <row r="18" spans="1:20" ht="20.100000000000001" customHeight="1" x14ac:dyDescent="0.25">
      <c r="B18" s="61"/>
      <c r="D18" s="65"/>
      <c r="E18" s="70"/>
      <c r="F18" s="70"/>
      <c r="G18" s="70"/>
      <c r="H18" s="70"/>
      <c r="I18" s="65"/>
      <c r="J18" s="70"/>
      <c r="K18" s="70"/>
      <c r="L18" s="70"/>
      <c r="M18" s="65"/>
      <c r="N18" s="70"/>
      <c r="O18" s="66"/>
      <c r="P18" s="43"/>
      <c r="Q18" s="44"/>
      <c r="R18" s="44"/>
      <c r="S18" s="44"/>
      <c r="T18" s="45"/>
    </row>
    <row r="19" spans="1:20" ht="22.5" customHeight="1" x14ac:dyDescent="0.25">
      <c r="B19" s="61"/>
      <c r="C19" s="70" t="s">
        <v>160</v>
      </c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43"/>
      <c r="Q19" s="44"/>
      <c r="R19" s="44"/>
      <c r="S19" s="44"/>
      <c r="T19" s="45"/>
    </row>
    <row r="20" spans="1:20" ht="42.75" customHeight="1" x14ac:dyDescent="0.25">
      <c r="B20" s="61"/>
      <c r="C20" s="241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70"/>
      <c r="O20" s="66"/>
      <c r="P20" s="43"/>
      <c r="Q20" s="44"/>
      <c r="R20" s="44"/>
      <c r="S20" s="44"/>
      <c r="T20" s="45"/>
    </row>
    <row r="21" spans="1:20" ht="45" customHeight="1" x14ac:dyDescent="0.25">
      <c r="B21" s="61"/>
      <c r="C21" s="241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46"/>
      <c r="Q21" s="44"/>
      <c r="R21" s="44"/>
      <c r="S21" s="44"/>
      <c r="T21" s="45"/>
    </row>
    <row r="22" spans="1:20" ht="22.5" customHeight="1" x14ac:dyDescent="0.25">
      <c r="B22" s="61"/>
      <c r="C22" s="70" t="s">
        <v>79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46"/>
      <c r="Q22" s="44"/>
      <c r="R22" s="44"/>
      <c r="S22" s="44"/>
      <c r="T22" s="45"/>
    </row>
    <row r="23" spans="1:20" ht="22.5" customHeight="1" x14ac:dyDescent="0.25"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47"/>
      <c r="Q23" s="44"/>
      <c r="R23" s="44"/>
      <c r="S23" s="44"/>
      <c r="T23" s="45"/>
    </row>
    <row r="24" spans="1:20" ht="5.0999999999999996" customHeight="1" x14ac:dyDescent="0.25"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  <c r="T24" s="45"/>
    </row>
    <row r="25" spans="1:20" x14ac:dyDescent="0.45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O25" s="3"/>
      <c r="Q25" s="3"/>
      <c r="S25" s="3"/>
    </row>
    <row r="26" spans="1:20" x14ac:dyDescent="0.45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0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0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0" x14ac:dyDescent="0.45">
      <c r="J29" s="28"/>
      <c r="K29" s="28">
        <f>K27-K28</f>
        <v>83.33</v>
      </c>
    </row>
  </sheetData>
  <mergeCells count="35">
    <mergeCell ref="G11:G14"/>
    <mergeCell ref="M11:M14"/>
    <mergeCell ref="K11:K14"/>
    <mergeCell ref="S11:S14"/>
    <mergeCell ref="Q11:Q14"/>
    <mergeCell ref="R11:R14"/>
    <mergeCell ref="F11:F14"/>
    <mergeCell ref="C21:O21"/>
    <mergeCell ref="O6:O10"/>
    <mergeCell ref="O11:O14"/>
    <mergeCell ref="C17:E17"/>
    <mergeCell ref="C16:E16"/>
    <mergeCell ref="C15:E15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85" zoomScaleNormal="100" zoomScaleSheetLayoutView="85" workbookViewId="0">
      <selection activeCell="R5" sqref="R5"/>
    </sheetView>
  </sheetViews>
  <sheetFormatPr defaultRowHeight="18.75" x14ac:dyDescent="0.4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1" width="12.42578125" style="3" customWidth="1"/>
    <col min="12" max="12" width="1.7109375" style="3" customWidth="1"/>
    <col min="13" max="13" width="20.7109375" style="3" customWidth="1"/>
    <col min="14" max="14" width="8.85546875" customWidth="1"/>
    <col min="15" max="15" width="12.7109375" customWidth="1"/>
    <col min="16" max="16" width="1.7109375" customWidth="1"/>
    <col min="17" max="17" width="20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 x14ac:dyDescent="0.25">
      <c r="A1" s="71"/>
      <c r="B1" s="71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5">
      <c r="A2" s="71"/>
      <c r="B2" s="61"/>
      <c r="C2" s="65"/>
      <c r="D2" s="65"/>
      <c r="E2" s="61" t="s">
        <v>170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6"/>
    </row>
    <row r="3" spans="1:21" ht="25.15" customHeight="1" x14ac:dyDescent="0.25">
      <c r="A3" s="71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6"/>
    </row>
    <row r="4" spans="1:21" ht="45" customHeight="1" x14ac:dyDescent="0.25">
      <c r="A4" s="71"/>
      <c r="B4" s="61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95</v>
      </c>
      <c r="H4" s="61"/>
      <c r="I4" s="112" t="s">
        <v>93</v>
      </c>
      <c r="J4" s="113"/>
      <c r="K4" s="114"/>
      <c r="L4" s="61"/>
      <c r="M4" s="111" t="s">
        <v>94</v>
      </c>
      <c r="N4" s="113"/>
      <c r="O4" s="114"/>
      <c r="P4" s="42"/>
      <c r="Q4" s="255" t="s">
        <v>73</v>
      </c>
      <c r="R4" s="256"/>
      <c r="S4" s="257"/>
      <c r="T4" s="66"/>
    </row>
    <row r="5" spans="1:21" s="5" customFormat="1" ht="45" customHeight="1" x14ac:dyDescent="0.25">
      <c r="A5" s="71"/>
      <c r="B5" s="61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42"/>
      <c r="Q5" s="114" t="s">
        <v>32</v>
      </c>
      <c r="R5" s="116" t="s">
        <v>173</v>
      </c>
      <c r="S5" s="111" t="s">
        <v>155</v>
      </c>
      <c r="T5" s="67"/>
      <c r="U5"/>
    </row>
    <row r="6" spans="1:21" ht="22.5" x14ac:dyDescent="0.25">
      <c r="A6" s="71"/>
      <c r="B6" s="61"/>
      <c r="C6" s="258" t="s">
        <v>37</v>
      </c>
      <c r="D6" s="244" t="s">
        <v>38</v>
      </c>
      <c r="E6" s="7" t="s">
        <v>4</v>
      </c>
      <c r="F6" s="232">
        <f>'اطلاعات پایه'!C5</f>
        <v>0</v>
      </c>
      <c r="G6" s="232">
        <v>52</v>
      </c>
      <c r="H6" s="61"/>
      <c r="I6" s="232">
        <v>52</v>
      </c>
      <c r="J6" s="219">
        <f>IF('اطلاعات پایه'!C5&lt;=500,0,IF(AND('اطلاعات پایه'!C5&gt;500,'اطلاعات پایه'!C5&lt;5000),'اطلاعات پایه'!C5-500,IF('اطلاعات پایه'!C5&gt;5000,5000,0)))</f>
        <v>0</v>
      </c>
      <c r="K6" s="219">
        <f>J6*I6/1000</f>
        <v>0</v>
      </c>
      <c r="L6" s="68"/>
      <c r="M6" s="232">
        <v>42</v>
      </c>
      <c r="N6" s="219">
        <f>IF('اطلاعات پایه'!C5&lt;=5000,0,IF('اطلاعات پایه'!C5&gt;5000,'اطلاعات پایه'!C5-5000,0))</f>
        <v>0</v>
      </c>
      <c r="O6" s="219">
        <f>N6*M6/1000</f>
        <v>0</v>
      </c>
      <c r="P6" s="42"/>
      <c r="Q6" s="236">
        <f>G6+K6+O6</f>
        <v>52</v>
      </c>
      <c r="R6" s="233">
        <f>'اطلاعات پایه'!D5</f>
        <v>1.5</v>
      </c>
      <c r="S6" s="219">
        <f>R6*Q6</f>
        <v>78</v>
      </c>
      <c r="T6" s="66"/>
    </row>
    <row r="7" spans="1:21" ht="22.5" x14ac:dyDescent="0.25">
      <c r="A7" s="71"/>
      <c r="B7" s="61"/>
      <c r="C7" s="258"/>
      <c r="D7" s="244"/>
      <c r="E7" s="7" t="s">
        <v>33</v>
      </c>
      <c r="F7" s="232"/>
      <c r="G7" s="232"/>
      <c r="H7" s="61"/>
      <c r="I7" s="232"/>
      <c r="J7" s="220"/>
      <c r="K7" s="220"/>
      <c r="L7" s="68"/>
      <c r="M7" s="232"/>
      <c r="N7" s="220"/>
      <c r="O7" s="220"/>
      <c r="P7" s="42"/>
      <c r="Q7" s="237"/>
      <c r="R7" s="234"/>
      <c r="S7" s="220"/>
      <c r="T7" s="66"/>
    </row>
    <row r="8" spans="1:21" ht="37.5" x14ac:dyDescent="0.25">
      <c r="A8" s="71"/>
      <c r="B8" s="61"/>
      <c r="C8" s="258"/>
      <c r="D8" s="244"/>
      <c r="E8" s="7" t="s">
        <v>5</v>
      </c>
      <c r="F8" s="232"/>
      <c r="G8" s="232"/>
      <c r="H8" s="61"/>
      <c r="I8" s="232"/>
      <c r="J8" s="220"/>
      <c r="K8" s="220"/>
      <c r="L8" s="68"/>
      <c r="M8" s="232"/>
      <c r="N8" s="220"/>
      <c r="O8" s="220"/>
      <c r="P8" s="42"/>
      <c r="Q8" s="237"/>
      <c r="R8" s="234"/>
      <c r="S8" s="220"/>
      <c r="T8" s="66"/>
    </row>
    <row r="9" spans="1:21" ht="22.5" x14ac:dyDescent="0.25">
      <c r="A9" s="71"/>
      <c r="B9" s="61"/>
      <c r="C9" s="258"/>
      <c r="D9" s="244"/>
      <c r="E9" s="7" t="s">
        <v>6</v>
      </c>
      <c r="F9" s="232"/>
      <c r="G9" s="232"/>
      <c r="H9" s="61"/>
      <c r="I9" s="232"/>
      <c r="J9" s="220"/>
      <c r="K9" s="220"/>
      <c r="L9" s="68"/>
      <c r="M9" s="232"/>
      <c r="N9" s="220"/>
      <c r="O9" s="220"/>
      <c r="P9" s="42"/>
      <c r="Q9" s="237"/>
      <c r="R9" s="234"/>
      <c r="S9" s="220"/>
      <c r="T9" s="66"/>
    </row>
    <row r="10" spans="1:21" ht="37.5" x14ac:dyDescent="0.25">
      <c r="A10" s="71"/>
      <c r="B10" s="61"/>
      <c r="C10" s="258"/>
      <c r="D10" s="244"/>
      <c r="E10" s="7" t="s">
        <v>7</v>
      </c>
      <c r="F10" s="232"/>
      <c r="G10" s="232"/>
      <c r="H10" s="61"/>
      <c r="I10" s="232"/>
      <c r="J10" s="221"/>
      <c r="K10" s="221"/>
      <c r="L10" s="68"/>
      <c r="M10" s="232"/>
      <c r="N10" s="221"/>
      <c r="O10" s="221"/>
      <c r="P10" s="42"/>
      <c r="Q10" s="238"/>
      <c r="R10" s="235"/>
      <c r="S10" s="221"/>
      <c r="T10" s="66"/>
    </row>
    <row r="11" spans="1:21" ht="22.5" x14ac:dyDescent="0.25">
      <c r="A11" s="71"/>
      <c r="B11" s="61"/>
      <c r="C11" s="258"/>
      <c r="D11" s="245" t="s">
        <v>45</v>
      </c>
      <c r="E11" s="21" t="s">
        <v>34</v>
      </c>
      <c r="F11" s="240">
        <f>F6</f>
        <v>0</v>
      </c>
      <c r="G11" s="240">
        <v>13</v>
      </c>
      <c r="H11" s="61"/>
      <c r="I11" s="240">
        <v>13</v>
      </c>
      <c r="J11" s="246">
        <f>J6</f>
        <v>0</v>
      </c>
      <c r="K11" s="246">
        <f>J11*I11/1000</f>
        <v>0</v>
      </c>
      <c r="L11" s="68"/>
      <c r="M11" s="240">
        <v>13</v>
      </c>
      <c r="N11" s="246">
        <f>N6</f>
        <v>0</v>
      </c>
      <c r="O11" s="246">
        <f>N11*M11/1000</f>
        <v>0</v>
      </c>
      <c r="P11" s="42"/>
      <c r="Q11" s="249">
        <f>G11+K11+O11</f>
        <v>13</v>
      </c>
      <c r="R11" s="252">
        <f>R6</f>
        <v>1.5</v>
      </c>
      <c r="S11" s="246">
        <f>R11*Q11</f>
        <v>19.5</v>
      </c>
      <c r="T11" s="66"/>
    </row>
    <row r="12" spans="1:21" ht="37.5" x14ac:dyDescent="0.25">
      <c r="A12" s="71"/>
      <c r="B12" s="61"/>
      <c r="C12" s="258"/>
      <c r="D12" s="245"/>
      <c r="E12" s="21" t="s">
        <v>8</v>
      </c>
      <c r="F12" s="240"/>
      <c r="G12" s="240"/>
      <c r="H12" s="61"/>
      <c r="I12" s="240"/>
      <c r="J12" s="247"/>
      <c r="K12" s="247"/>
      <c r="L12" s="68"/>
      <c r="M12" s="240"/>
      <c r="N12" s="247"/>
      <c r="O12" s="247"/>
      <c r="P12" s="42"/>
      <c r="Q12" s="250"/>
      <c r="R12" s="253"/>
      <c r="S12" s="247"/>
      <c r="T12" s="66"/>
    </row>
    <row r="13" spans="1:21" ht="22.5" x14ac:dyDescent="0.25">
      <c r="A13" s="71"/>
      <c r="B13" s="61"/>
      <c r="C13" s="258"/>
      <c r="D13" s="245"/>
      <c r="E13" s="21" t="s">
        <v>9</v>
      </c>
      <c r="F13" s="240"/>
      <c r="G13" s="240"/>
      <c r="H13" s="61"/>
      <c r="I13" s="240"/>
      <c r="J13" s="247"/>
      <c r="K13" s="247"/>
      <c r="L13" s="68"/>
      <c r="M13" s="240"/>
      <c r="N13" s="247"/>
      <c r="O13" s="247"/>
      <c r="P13" s="42"/>
      <c r="Q13" s="250"/>
      <c r="R13" s="253"/>
      <c r="S13" s="247"/>
      <c r="T13" s="66"/>
    </row>
    <row r="14" spans="1:21" ht="22.5" x14ac:dyDescent="0.25">
      <c r="A14" s="71"/>
      <c r="B14" s="61"/>
      <c r="C14" s="258"/>
      <c r="D14" s="245"/>
      <c r="E14" s="21" t="s">
        <v>43</v>
      </c>
      <c r="F14" s="240"/>
      <c r="G14" s="240"/>
      <c r="H14" s="61"/>
      <c r="I14" s="240"/>
      <c r="J14" s="248"/>
      <c r="K14" s="248"/>
      <c r="L14" s="68"/>
      <c r="M14" s="240"/>
      <c r="N14" s="248"/>
      <c r="O14" s="248"/>
      <c r="P14" s="42"/>
      <c r="Q14" s="251"/>
      <c r="R14" s="254"/>
      <c r="S14" s="248"/>
      <c r="T14" s="66"/>
    </row>
    <row r="15" spans="1:21" s="10" customFormat="1" ht="24.95" customHeight="1" x14ac:dyDescent="0.25">
      <c r="A15" s="71"/>
      <c r="B15" s="61"/>
      <c r="C15" s="259" t="s">
        <v>157</v>
      </c>
      <c r="D15" s="260"/>
      <c r="E15" s="261"/>
      <c r="F15" s="140"/>
      <c r="G15" s="57">
        <f>G17-G16</f>
        <v>54.164500000000004</v>
      </c>
      <c r="H15" s="68"/>
      <c r="I15" s="57">
        <f>I17-I16</f>
        <v>54.164500000000004</v>
      </c>
      <c r="J15" s="57">
        <f>J17-J16</f>
        <v>0</v>
      </c>
      <c r="K15" s="57">
        <f>K17-K16</f>
        <v>0</v>
      </c>
      <c r="L15" s="68"/>
      <c r="M15" s="57">
        <f>M17-M16</f>
        <v>45.831499999999998</v>
      </c>
      <c r="N15" s="57">
        <f>N17-N16</f>
        <v>0</v>
      </c>
      <c r="O15" s="57">
        <f>O17-O16</f>
        <v>0</v>
      </c>
      <c r="P15" s="42"/>
      <c r="Q15" s="149"/>
      <c r="R15" s="57"/>
      <c r="S15" s="57">
        <f>S17-S16</f>
        <v>81.246750000000006</v>
      </c>
      <c r="T15" s="69"/>
      <c r="U15"/>
    </row>
    <row r="16" spans="1:21" s="10" customFormat="1" ht="24.95" customHeight="1" x14ac:dyDescent="0.25">
      <c r="A16" s="71"/>
      <c r="B16" s="61"/>
      <c r="C16" s="262" t="s">
        <v>152</v>
      </c>
      <c r="D16" s="262"/>
      <c r="E16" s="262"/>
      <c r="F16" s="140"/>
      <c r="G16" s="57">
        <f>G17*0.1667</f>
        <v>10.8355</v>
      </c>
      <c r="H16" s="68"/>
      <c r="I16" s="57">
        <f>I17*0.1667</f>
        <v>10.8355</v>
      </c>
      <c r="J16" s="57">
        <f t="shared" ref="J16" si="0">J17*0.2</f>
        <v>0</v>
      </c>
      <c r="K16" s="57">
        <f>K17*0.1667</f>
        <v>0</v>
      </c>
      <c r="L16" s="68"/>
      <c r="M16" s="57">
        <f>M17*0.1667</f>
        <v>9.1684999999999999</v>
      </c>
      <c r="N16" s="57">
        <f t="shared" ref="N16" si="1">N17*0.2</f>
        <v>0</v>
      </c>
      <c r="O16" s="57">
        <f>O17*0.1667</f>
        <v>0</v>
      </c>
      <c r="P16" s="42"/>
      <c r="Q16" s="57"/>
      <c r="R16" s="57"/>
      <c r="S16" s="57">
        <f>S17*0.1667</f>
        <v>16.253249999999998</v>
      </c>
      <c r="T16" s="69"/>
      <c r="U16"/>
    </row>
    <row r="17" spans="1:21" s="10" customFormat="1" ht="24.95" customHeight="1" x14ac:dyDescent="0.25">
      <c r="A17" s="71"/>
      <c r="B17" s="61"/>
      <c r="C17" s="262" t="s">
        <v>80</v>
      </c>
      <c r="D17" s="262"/>
      <c r="E17" s="262"/>
      <c r="F17" s="140"/>
      <c r="G17" s="57">
        <f>G11+G6</f>
        <v>65</v>
      </c>
      <c r="H17" s="68"/>
      <c r="I17" s="57">
        <f>SUM(I6:I14)</f>
        <v>65</v>
      </c>
      <c r="J17" s="57"/>
      <c r="K17" s="57">
        <f>SUM(K6:K14)</f>
        <v>0</v>
      </c>
      <c r="L17" s="68"/>
      <c r="M17" s="57">
        <f>SUM(M6:M14)</f>
        <v>55</v>
      </c>
      <c r="N17" s="57"/>
      <c r="O17" s="57">
        <f>SUM(O6:O14)</f>
        <v>0</v>
      </c>
      <c r="P17" s="42"/>
      <c r="Q17" s="58"/>
      <c r="R17" s="57"/>
      <c r="S17" s="57">
        <f>SUM(S6:S14)</f>
        <v>97.5</v>
      </c>
      <c r="T17" s="69"/>
      <c r="U17"/>
    </row>
    <row r="18" spans="1:21" ht="22.5" customHeight="1" x14ac:dyDescent="0.25">
      <c r="A18" s="71"/>
      <c r="B18" s="61"/>
      <c r="D18" s="65"/>
      <c r="E18" s="70"/>
      <c r="F18" s="70"/>
      <c r="G18" s="70"/>
      <c r="H18" s="70"/>
      <c r="I18" s="65"/>
      <c r="J18" s="70"/>
      <c r="K18" s="70"/>
      <c r="L18" s="70"/>
      <c r="M18" s="65"/>
      <c r="N18" s="70"/>
      <c r="O18" s="66"/>
      <c r="P18" s="70"/>
      <c r="Q18" s="65"/>
      <c r="R18" s="65"/>
      <c r="S18" s="65"/>
      <c r="T18" s="66"/>
    </row>
    <row r="19" spans="1:21" ht="22.5" customHeight="1" x14ac:dyDescent="0.25">
      <c r="B19" s="61"/>
      <c r="C19" s="70" t="s">
        <v>161</v>
      </c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43"/>
      <c r="Q19" s="44"/>
      <c r="R19" s="44"/>
      <c r="S19" s="44"/>
      <c r="T19" s="45"/>
    </row>
    <row r="20" spans="1:21" ht="45" customHeight="1" x14ac:dyDescent="0.25">
      <c r="B20" s="61"/>
      <c r="C20" s="241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70"/>
      <c r="O20" s="66"/>
      <c r="P20" s="43"/>
      <c r="Q20" s="44"/>
      <c r="R20" s="44"/>
      <c r="S20" s="44"/>
      <c r="T20" s="45"/>
    </row>
    <row r="21" spans="1:21" ht="45" customHeight="1" x14ac:dyDescent="0.25">
      <c r="A21" s="71"/>
      <c r="B21" s="61"/>
      <c r="C21" s="241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63"/>
      <c r="Q21" s="65"/>
      <c r="R21" s="65"/>
      <c r="S21" s="65"/>
      <c r="T21" s="66"/>
    </row>
    <row r="22" spans="1:21" ht="22.5" customHeight="1" x14ac:dyDescent="0.25">
      <c r="A22" s="71"/>
      <c r="B22" s="61"/>
      <c r="C22" s="70" t="s">
        <v>79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65"/>
      <c r="R22" s="65"/>
      <c r="S22" s="65"/>
      <c r="T22" s="66"/>
    </row>
    <row r="23" spans="1:21" ht="22.5" customHeight="1" x14ac:dyDescent="0.25">
      <c r="A23" s="71"/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63"/>
      <c r="Q23" s="65"/>
      <c r="R23" s="65"/>
      <c r="S23" s="65"/>
      <c r="T23" s="66"/>
    </row>
    <row r="24" spans="1:21" ht="5.0999999999999996" customHeight="1" x14ac:dyDescent="0.25">
      <c r="A24" s="71"/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  <c r="T24" s="45"/>
    </row>
    <row r="25" spans="1:21" x14ac:dyDescent="0.45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Q25" s="26"/>
    </row>
    <row r="26" spans="1:21" x14ac:dyDescent="0.45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5">
    <mergeCell ref="C15:E15"/>
    <mergeCell ref="C16:E16"/>
    <mergeCell ref="C17:E17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S11:S14"/>
    <mergeCell ref="O6:O10"/>
    <mergeCell ref="Q6:Q10"/>
    <mergeCell ref="R6:R10"/>
    <mergeCell ref="S6:S10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  <mergeCell ref="Q11:Q14"/>
    <mergeCell ref="R11:R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2024-11-24T05:09:10Z</cp:lastPrinted>
  <dcterms:created xsi:type="dcterms:W3CDTF">2019-12-07T13:45:59Z</dcterms:created>
  <dcterms:modified xsi:type="dcterms:W3CDTF">2024-11-24T05:10:21Z</dcterms:modified>
</cp:coreProperties>
</file>