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17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1\Desktop\"/>
    </mc:Choice>
  </mc:AlternateContent>
  <xr:revisionPtr revIDLastSave="0" documentId="13_ncr:1_{7586510E-89CD-45C9-9141-A166896261CC}" xr6:coauthVersionLast="47" xr6:coauthVersionMax="47" xr10:uidLastSave="{00000000-0000-0000-0000-000000000000}"/>
  <bookViews>
    <workbookView xWindow="-120" yWindow="-120" windowWidth="29040" windowHeight="15840" tabRatio="737" xr2:uid="{00000000-000D-0000-FFFF-FFFF00000000}"/>
  </bookViews>
  <sheets>
    <sheet name="اطلاعات" sheetId="13" r:id="rId1"/>
    <sheet name=" فاکتور" sheetId="22" r:id="rId2"/>
    <sheet name="ضریب بسته ویژه" sheetId="34" r:id="rId3"/>
    <sheet name="زمانبندی" sheetId="30" r:id="rId4"/>
    <sheet name="فاکتور ساده" sheetId="33" r:id="rId5"/>
    <sheet name="مطالعات" sheetId="27" r:id="rId6"/>
    <sheet name="متراژ طبقات" sheetId="16" r:id="rId7"/>
    <sheet name="متراژ نما" sheetId="23" r:id="rId8"/>
    <sheet name="متراژ محوطه" sheetId="24" r:id="rId9"/>
    <sheet name="1-پلان غیر آپارتمانی" sheetId="9" r:id="rId10"/>
    <sheet name="2-پلان آپارتمانی" sheetId="21" r:id="rId11"/>
    <sheet name="3-نما" sheetId="17" r:id="rId12"/>
    <sheet name="4-طراحی داخلی" sheetId="18" r:id="rId13"/>
    <sheet name="5-محوطه" sheetId="19" r:id="rId14"/>
    <sheet name="6-نظارت" sheetId="31" r:id="rId15"/>
    <sheet name="7-اجرا و نظارت عالیه معماری" sheetId="32" r:id="rId16"/>
    <sheet name="4 گروه" sheetId="14" r:id="rId17"/>
    <sheet name="گراف قیمت" sheetId="26" r:id="rId18"/>
    <sheet name="گراف کیفیت" sheetId="25" r:id="rId19"/>
  </sheets>
  <definedNames>
    <definedName name="_xlnm.Print_Area" localSheetId="1">' فاکتور'!$A$1:$I$19</definedName>
    <definedName name="_xlnm.Print_Area" localSheetId="9">'1-پلان غیر آپارتمانی'!$A$1:$T$24</definedName>
    <definedName name="_xlnm.Print_Area" localSheetId="10">'2-پلان آپارتمانی'!$A$1:$T$24</definedName>
    <definedName name="_xlnm.Print_Area" localSheetId="11">'3-نما'!$A$1:$T$25</definedName>
    <definedName name="_xlnm.Print_Area" localSheetId="12">'4-طراحی داخلی'!$A$1:$U$26</definedName>
    <definedName name="_xlnm.Print_Area" localSheetId="16">'4 گروه'!$B$1:$D$5</definedName>
    <definedName name="_xlnm.Print_Area" localSheetId="13">'5-محوطه'!$A$1:$U$20</definedName>
    <definedName name="_xlnm.Print_Area" localSheetId="14">'6-نظارت'!$A$1:$G$12</definedName>
    <definedName name="_xlnm.Print_Area" localSheetId="15">'7-اجرا و نظارت عالیه معماری'!$A$1:$F$7</definedName>
    <definedName name="_xlnm.Print_Area" localSheetId="0">اطلاعات!$A$4:$H$19</definedName>
    <definedName name="_xlnm.Print_Area" localSheetId="4">'فاکتور ساده'!$A$1:$G$10</definedName>
    <definedName name="_xlnm.Print_Area" localSheetId="6">'متراژ طبقات'!$B$1:$F$15</definedName>
    <definedName name="_xlnm.Print_Area" localSheetId="8">'متراژ محوطه'!$B$1:$E$15</definedName>
    <definedName name="_xlnm.Print_Area" localSheetId="7">'متراژ نما'!$B$1:$E$15</definedName>
    <definedName name="_xlnm.Print_Area" localSheetId="5">مطالعات!$A$1:$H$18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5" i="13" l="1"/>
  <c r="D4" i="22"/>
  <c r="D8" i="13"/>
  <c r="D9" i="13"/>
  <c r="D10" i="13" s="1"/>
  <c r="D11" i="13" s="1"/>
  <c r="D7" i="13"/>
  <c r="G11" i="22"/>
  <c r="H11" i="22" s="1"/>
  <c r="F11" i="22" s="1"/>
  <c r="G10" i="22"/>
  <c r="H10" i="22" s="1"/>
  <c r="D9" i="22"/>
  <c r="I15" i="13"/>
  <c r="I18" i="13"/>
  <c r="D6" i="13"/>
  <c r="C12" i="13"/>
  <c r="D5" i="22"/>
  <c r="D6" i="22"/>
  <c r="D7" i="22"/>
  <c r="D8" i="22"/>
  <c r="D10" i="33"/>
  <c r="H9" i="33"/>
  <c r="I9" i="33" s="1"/>
  <c r="G9" i="33"/>
  <c r="H6" i="33"/>
  <c r="I6" i="33" s="1"/>
  <c r="G6" i="33"/>
  <c r="H5" i="33"/>
  <c r="I5" i="33" s="1"/>
  <c r="G5" i="33"/>
  <c r="I4" i="33"/>
  <c r="H4" i="33"/>
  <c r="G4" i="33"/>
  <c r="H3" i="33"/>
  <c r="I3" i="33" s="1"/>
  <c r="G3" i="33"/>
  <c r="G10" i="33" s="1"/>
  <c r="E10" i="22" l="1"/>
  <c r="E11" i="22"/>
  <c r="F10" i="22"/>
  <c r="I10" i="33"/>
  <c r="H10" i="33"/>
  <c r="I3" i="23"/>
  <c r="I4" i="23"/>
  <c r="I5" i="23"/>
  <c r="K5" i="23" s="1"/>
  <c r="M5" i="23" s="1"/>
  <c r="I6" i="23"/>
  <c r="J5" i="23"/>
  <c r="J6" i="23"/>
  <c r="J4" i="23"/>
  <c r="K6" i="23"/>
  <c r="K3" i="23"/>
  <c r="M3" i="23" s="1"/>
  <c r="G12" i="27"/>
  <c r="V12" i="18"/>
  <c r="D6" i="32"/>
  <c r="I11" i="33" l="1"/>
  <c r="K10" i="33"/>
  <c r="I12" i="33"/>
  <c r="M6" i="23"/>
  <c r="K4" i="23"/>
  <c r="M4" i="23" s="1"/>
  <c r="R6" i="21"/>
  <c r="R11" i="21" s="1"/>
  <c r="R6" i="9"/>
  <c r="R11" i="9" s="1"/>
  <c r="D12" i="13" l="1"/>
  <c r="R6" i="18"/>
  <c r="R10" i="18" s="1"/>
  <c r="R6" i="17"/>
  <c r="R11" i="17" s="1"/>
  <c r="C15" i="24"/>
  <c r="C15" i="23"/>
  <c r="D15" i="16"/>
  <c r="C15" i="16"/>
  <c r="C16" i="19"/>
  <c r="C22" i="18"/>
  <c r="C21" i="17"/>
  <c r="C20" i="21"/>
  <c r="C20" i="9"/>
  <c r="K29" i="9"/>
  <c r="C8" i="26"/>
  <c r="R6" i="19" l="1"/>
  <c r="R7" i="19" s="1"/>
  <c r="F6" i="19"/>
  <c r="G13" i="27"/>
  <c r="D3" i="23"/>
  <c r="D4" i="23" s="1"/>
  <c r="E4" i="16"/>
  <c r="F4" i="16" s="1"/>
  <c r="D3" i="24"/>
  <c r="E3" i="24" s="1"/>
  <c r="F3" i="16"/>
  <c r="E3" i="23" l="1"/>
  <c r="E5" i="16"/>
  <c r="E6" i="16" s="1"/>
  <c r="D6" i="24" s="1"/>
  <c r="E6" i="24" s="1"/>
  <c r="D4" i="24"/>
  <c r="E4" i="24" s="1"/>
  <c r="N6" i="19"/>
  <c r="O6" i="19" s="1"/>
  <c r="J6" i="19"/>
  <c r="K6" i="19" s="1"/>
  <c r="G11" i="27"/>
  <c r="E7" i="16"/>
  <c r="D7" i="24" s="1"/>
  <c r="E7" i="24" s="1"/>
  <c r="F6" i="16"/>
  <c r="E4" i="23"/>
  <c r="D5" i="23"/>
  <c r="F5" i="16"/>
  <c r="F7" i="16"/>
  <c r="J6" i="17"/>
  <c r="K6" i="17" s="1"/>
  <c r="J6" i="18"/>
  <c r="K6" i="18" s="1"/>
  <c r="J6" i="9"/>
  <c r="K6" i="9" s="1"/>
  <c r="C16" i="13" l="1"/>
  <c r="I16" i="13" s="1"/>
  <c r="E8" i="16"/>
  <c r="D5" i="24"/>
  <c r="E5" i="24" s="1"/>
  <c r="N6" i="21"/>
  <c r="O6" i="21" s="1"/>
  <c r="E5" i="23"/>
  <c r="D6" i="23"/>
  <c r="E9" i="16"/>
  <c r="D8" i="24"/>
  <c r="E8" i="24" s="1"/>
  <c r="F8" i="16"/>
  <c r="D12" i="22"/>
  <c r="J6" i="21"/>
  <c r="K6" i="21" s="1"/>
  <c r="N13" i="19"/>
  <c r="N12" i="19" s="1"/>
  <c r="J13" i="19"/>
  <c r="J12" i="19" s="1"/>
  <c r="N19" i="18"/>
  <c r="N18" i="18" s="1"/>
  <c r="J19" i="18"/>
  <c r="J18" i="18" s="1"/>
  <c r="L19" i="18"/>
  <c r="N18" i="17"/>
  <c r="J18" i="17"/>
  <c r="N17" i="21"/>
  <c r="N16" i="21" s="1"/>
  <c r="J17" i="21"/>
  <c r="J16" i="21" s="1"/>
  <c r="N17" i="9"/>
  <c r="N16" i="9" s="1"/>
  <c r="J17" i="9"/>
  <c r="F6" i="21"/>
  <c r="F11" i="21" s="1"/>
  <c r="N6" i="9"/>
  <c r="O6" i="9" s="1"/>
  <c r="Q13" i="19"/>
  <c r="R13" i="19"/>
  <c r="N6" i="17"/>
  <c r="O6" i="17" s="1"/>
  <c r="J10" i="18"/>
  <c r="K10" i="18" s="1"/>
  <c r="N6" i="18"/>
  <c r="O6" i="18" s="1"/>
  <c r="C26" i="21"/>
  <c r="C25" i="21"/>
  <c r="C23" i="21"/>
  <c r="C21" i="21"/>
  <c r="M15" i="21"/>
  <c r="M17" i="21" s="1"/>
  <c r="I15" i="21"/>
  <c r="I17" i="21" s="1"/>
  <c r="G15" i="21"/>
  <c r="G17" i="21" s="1"/>
  <c r="E3" i="21"/>
  <c r="F7" i="19"/>
  <c r="F6" i="9"/>
  <c r="F11" i="9" s="1"/>
  <c r="F6" i="17"/>
  <c r="F11" i="17" s="1"/>
  <c r="F6" i="18"/>
  <c r="F10" i="18" s="1"/>
  <c r="C19" i="19"/>
  <c r="C25" i="18"/>
  <c r="C24" i="17"/>
  <c r="C23" i="9"/>
  <c r="C18" i="19"/>
  <c r="C24" i="18"/>
  <c r="C23" i="17"/>
  <c r="C21" i="9"/>
  <c r="C22" i="19"/>
  <c r="C21" i="19"/>
  <c r="C28" i="18"/>
  <c r="C27" i="18"/>
  <c r="C27" i="17"/>
  <c r="C26" i="17"/>
  <c r="C26" i="9"/>
  <c r="C25" i="9"/>
  <c r="N7" i="19"/>
  <c r="O7" i="19" s="1"/>
  <c r="M11" i="19"/>
  <c r="M13" i="19" s="1"/>
  <c r="I11" i="19"/>
  <c r="I13" i="19" s="1"/>
  <c r="G11" i="19"/>
  <c r="E3" i="19"/>
  <c r="M17" i="18"/>
  <c r="M19" i="18" s="1"/>
  <c r="I17" i="18"/>
  <c r="I19" i="18" s="1"/>
  <c r="G17" i="18"/>
  <c r="G19" i="18" s="1"/>
  <c r="E3" i="18"/>
  <c r="E16" i="13" l="1"/>
  <c r="C17" i="13"/>
  <c r="G13" i="19"/>
  <c r="G12" i="19" s="1"/>
  <c r="G18" i="18"/>
  <c r="E6" i="23"/>
  <c r="D7" i="23"/>
  <c r="E10" i="16"/>
  <c r="D9" i="24"/>
  <c r="E9" i="24" s="1"/>
  <c r="F9" i="16"/>
  <c r="G16" i="21"/>
  <c r="Q6" i="21"/>
  <c r="S6" i="21" s="1"/>
  <c r="U6" i="21" s="1"/>
  <c r="J11" i="21"/>
  <c r="N11" i="21"/>
  <c r="M16" i="21"/>
  <c r="I16" i="21"/>
  <c r="M12" i="19"/>
  <c r="I18" i="18"/>
  <c r="J7" i="19"/>
  <c r="O11" i="19"/>
  <c r="O13" i="19" s="1"/>
  <c r="N10" i="18"/>
  <c r="M18" i="18"/>
  <c r="N11" i="17"/>
  <c r="O11" i="17" s="1"/>
  <c r="J11" i="17"/>
  <c r="K11" i="17" s="1"/>
  <c r="I16" i="17"/>
  <c r="I18" i="17" s="1"/>
  <c r="N17" i="17"/>
  <c r="J17" i="17"/>
  <c r="M16" i="17"/>
  <c r="M18" i="17" s="1"/>
  <c r="G16" i="17"/>
  <c r="G18" i="17" s="1"/>
  <c r="E3" i="17"/>
  <c r="E17" i="13" l="1"/>
  <c r="I17" i="13"/>
  <c r="O10" i="18"/>
  <c r="Q10" i="18" s="1"/>
  <c r="S10" i="18" s="1"/>
  <c r="V10" i="18" s="1"/>
  <c r="K11" i="21"/>
  <c r="K15" i="21" s="1"/>
  <c r="K17" i="21" s="1"/>
  <c r="O11" i="21"/>
  <c r="O15" i="21" s="1"/>
  <c r="O17" i="21" s="1"/>
  <c r="K7" i="19"/>
  <c r="K11" i="19" s="1"/>
  <c r="K13" i="19" s="1"/>
  <c r="E7" i="23"/>
  <c r="D8" i="23"/>
  <c r="F10" i="16"/>
  <c r="E11" i="16"/>
  <c r="D10" i="24"/>
  <c r="E10" i="24" s="1"/>
  <c r="M17" i="17"/>
  <c r="G17" i="17"/>
  <c r="O12" i="19"/>
  <c r="Q6" i="19"/>
  <c r="K17" i="18"/>
  <c r="K19" i="18" s="1"/>
  <c r="Q6" i="18"/>
  <c r="I17" i="17"/>
  <c r="G15" i="9"/>
  <c r="G17" i="9" s="1"/>
  <c r="O17" i="18" l="1"/>
  <c r="O19" i="18" s="1"/>
  <c r="O16" i="21"/>
  <c r="K16" i="21"/>
  <c r="Q11" i="21"/>
  <c r="S11" i="21" s="1"/>
  <c r="U11" i="21" s="1"/>
  <c r="Q7" i="19"/>
  <c r="S7" i="19" s="1"/>
  <c r="V7" i="19" s="1"/>
  <c r="D9" i="23"/>
  <c r="E8" i="23"/>
  <c r="D11" i="24"/>
  <c r="E11" i="24" s="1"/>
  <c r="E15" i="24" s="1"/>
  <c r="F11" i="16"/>
  <c r="F15" i="16" s="1"/>
  <c r="K12" i="19"/>
  <c r="S6" i="18"/>
  <c r="V6" i="18" s="1"/>
  <c r="S6" i="19"/>
  <c r="K18" i="18"/>
  <c r="O16" i="17"/>
  <c r="O18" i="17" s="1"/>
  <c r="Q11" i="17"/>
  <c r="S11" i="17" s="1"/>
  <c r="U11" i="17" s="1"/>
  <c r="Q6" i="17"/>
  <c r="S6" i="17" s="1"/>
  <c r="K16" i="17"/>
  <c r="K18" i="17" s="1"/>
  <c r="G16" i="9"/>
  <c r="J16" i="9"/>
  <c r="E3" i="9"/>
  <c r="V6" i="19" l="1"/>
  <c r="V11" i="19" s="1"/>
  <c r="V13" i="19" s="1"/>
  <c r="V12" i="19" s="1"/>
  <c r="U6" i="17"/>
  <c r="U16" i="17" s="1"/>
  <c r="U18" i="17" s="1"/>
  <c r="U17" i="17" s="1"/>
  <c r="S17" i="18"/>
  <c r="V17" i="18"/>
  <c r="S15" i="21"/>
  <c r="E8" i="13" s="1"/>
  <c r="B7" i="34" s="1"/>
  <c r="U15" i="21"/>
  <c r="U17" i="21" s="1"/>
  <c r="U16" i="21" s="1"/>
  <c r="S11" i="19"/>
  <c r="E11" i="13" s="1"/>
  <c r="O18" i="18"/>
  <c r="D10" i="23"/>
  <c r="E9" i="23"/>
  <c r="O17" i="17"/>
  <c r="S16" i="17"/>
  <c r="E9" i="13" s="1"/>
  <c r="B8" i="34" s="1"/>
  <c r="K17" i="17"/>
  <c r="B10" i="34" l="1"/>
  <c r="I9" i="22"/>
  <c r="I7" i="22"/>
  <c r="I6" i="22"/>
  <c r="S19" i="18"/>
  <c r="S18" i="18" s="1"/>
  <c r="E10" i="13"/>
  <c r="B9" i="34" s="1"/>
  <c r="V19" i="18"/>
  <c r="V18" i="18" s="1"/>
  <c r="S17" i="21"/>
  <c r="S16" i="21" s="1"/>
  <c r="S18" i="17"/>
  <c r="S17" i="17" s="1"/>
  <c r="S13" i="19"/>
  <c r="S12" i="19" s="1"/>
  <c r="E10" i="23"/>
  <c r="D11" i="23"/>
  <c r="E11" i="23" s="1"/>
  <c r="C6" i="14"/>
  <c r="I8" i="22" l="1"/>
  <c r="V16" i="18"/>
  <c r="E15" i="23"/>
  <c r="N11" i="9" l="1"/>
  <c r="O11" i="9" s="1"/>
  <c r="O15" i="9" l="1"/>
  <c r="O17" i="9" s="1"/>
  <c r="O16" i="9" l="1"/>
  <c r="M15" i="9"/>
  <c r="M17" i="9" s="1"/>
  <c r="I15" i="9"/>
  <c r="I17" i="9" s="1"/>
  <c r="M16" i="9" l="1"/>
  <c r="I16" i="9"/>
  <c r="J11" i="9" l="1"/>
  <c r="K11" i="9" s="1"/>
  <c r="Q6" i="9"/>
  <c r="S6" i="9" s="1"/>
  <c r="U6" i="9" s="1"/>
  <c r="Q11" i="9" l="1"/>
  <c r="S11" i="9" s="1"/>
  <c r="U11" i="9" l="1"/>
  <c r="U15" i="9" s="1"/>
  <c r="U17" i="9" s="1"/>
  <c r="U16" i="9" s="1"/>
  <c r="S15" i="9"/>
  <c r="E7" i="13" s="1"/>
  <c r="B6" i="34" s="1"/>
  <c r="K15" i="9"/>
  <c r="K17" i="9" s="1"/>
  <c r="I5" i="22" l="1"/>
  <c r="E6" i="13"/>
  <c r="S17" i="9"/>
  <c r="K16" i="9"/>
  <c r="I4" i="22" l="1"/>
  <c r="B5" i="34"/>
  <c r="B4" i="34" s="1"/>
  <c r="C3" i="13" s="1"/>
  <c r="S16" i="9"/>
  <c r="F6" i="13" l="1"/>
  <c r="F7" i="13" s="1"/>
  <c r="E12" i="13"/>
  <c r="E15" i="13" s="1"/>
  <c r="G6" i="13" l="1"/>
  <c r="H6" i="13" s="1"/>
  <c r="I6" i="13" s="1"/>
  <c r="F8" i="13"/>
  <c r="G7" i="13"/>
  <c r="H7" i="13" s="1"/>
  <c r="E13" i="13"/>
  <c r="E14" i="13" s="1"/>
  <c r="E20" i="13"/>
  <c r="G4" i="22" l="1"/>
  <c r="I7" i="13"/>
  <c r="G8" i="13"/>
  <c r="H8" i="13" s="1"/>
  <c r="F9" i="13"/>
  <c r="E18" i="13"/>
  <c r="G6" i="22" l="1"/>
  <c r="E6" i="22" s="1"/>
  <c r="I8" i="13"/>
  <c r="G5" i="22"/>
  <c r="E5" i="22" s="1"/>
  <c r="F10" i="13"/>
  <c r="G9" i="13"/>
  <c r="H9" i="13" s="1"/>
  <c r="E4" i="22"/>
  <c r="H5" i="22" l="1"/>
  <c r="F5" i="22" s="1"/>
  <c r="H6" i="22"/>
  <c r="F6" i="22" s="1"/>
  <c r="G7" i="22"/>
  <c r="E7" i="22" s="1"/>
  <c r="I9" i="13"/>
  <c r="F11" i="13"/>
  <c r="G11" i="13" s="1"/>
  <c r="H11" i="13" s="1"/>
  <c r="G10" i="13"/>
  <c r="G9" i="22" l="1"/>
  <c r="E9" i="22" s="1"/>
  <c r="I11" i="13"/>
  <c r="H7" i="22"/>
  <c r="F7" i="22" s="1"/>
  <c r="H10" i="13"/>
  <c r="I10" i="13" s="1"/>
  <c r="G12" i="13"/>
  <c r="I13" i="22" s="1"/>
  <c r="H9" i="22" l="1"/>
  <c r="F9" i="22" s="1"/>
  <c r="H12" i="13"/>
  <c r="I12" i="13" l="1"/>
  <c r="H13" i="13"/>
  <c r="H14" i="13" s="1"/>
  <c r="G8" i="22"/>
  <c r="H8" i="22" s="1"/>
  <c r="I12" i="22"/>
  <c r="I15" i="22" l="1"/>
  <c r="I14" i="22"/>
  <c r="F8" i="22"/>
  <c r="F12" i="22" s="1"/>
  <c r="H12" i="22"/>
  <c r="I16" i="22"/>
  <c r="K12" i="22"/>
  <c r="C18" i="22" s="1"/>
  <c r="E8" i="22"/>
  <c r="E12" i="22" s="1"/>
  <c r="G12" i="22"/>
</calcChain>
</file>

<file path=xl/sharedStrings.xml><?xml version="1.0" encoding="utf-8"?>
<sst xmlns="http://schemas.openxmlformats.org/spreadsheetml/2006/main" count="422" uniqueCount="253">
  <si>
    <t>طراحی داخلی</t>
  </si>
  <si>
    <t>موضوع</t>
  </si>
  <si>
    <t>سطح طراحی</t>
  </si>
  <si>
    <t>مختصری از شرح خدمات</t>
  </si>
  <si>
    <t>مشورت با کافرما و ارائه پیشنهادات مناسب تا تعیین بهترین برنامه طرح</t>
  </si>
  <si>
    <t>ارائه تصاویر معرفی فضاهای داخلی متناسب با هر طرح به منظور ادراک بهتر کارفرما نسبت به هر پلان</t>
  </si>
  <si>
    <t>پیشبرد طرح منتخب پلان به صورت رفت و برگشتی تا حصول رضایت کارفرما</t>
  </si>
  <si>
    <t>ارائه بهترین محل ستونگذاری و محل بادبندها براساس سیستم سازه ای مورد نظر کارفرما</t>
  </si>
  <si>
    <t>تامین نیازها و تمهیدات مورد نیاز گروه های تاسیساتی و انعکاس آنها در پلان نهایی اجرایی مانند داکتها و کانالها</t>
  </si>
  <si>
    <t>تطبیق و به روزرسانی مقاطع اجرایی</t>
  </si>
  <si>
    <t>تهیه نقشه های اجرایی نما  به گونه ای که تمام ابعاد و اندازه ها، بزرگنمایی از مقطع دیوارها (Wall Section) و رنگ، نوع، بافت و ابعاد سنگ و تمامی مصالح معرفی شده باشد</t>
  </si>
  <si>
    <t xml:space="preserve">جزییات در های ورودی </t>
  </si>
  <si>
    <t>ارائه جزییات نورپردازی و پیش بینی های لازم جهت حصول طرح نورپردازی</t>
  </si>
  <si>
    <t xml:space="preserve">ارائه جزییات کفسازی </t>
  </si>
  <si>
    <t xml:space="preserve">حوض و آبنما + نرده ها </t>
  </si>
  <si>
    <t>نیمکتها و آلاچیق و باربکیو و...</t>
  </si>
  <si>
    <t>جزییات باغچه ها</t>
  </si>
  <si>
    <t>طراحی- فاز1</t>
  </si>
  <si>
    <t>ارائه استایلها و سبکهای مختلف به روز و مناسب فضاهای مختلف داخلی به تفکیک تا دستیابی به چارچوب طراحی داخلی پروژه</t>
  </si>
  <si>
    <t>رندرینگ کامل و تهیه  تصاویر رنگی از  فضاهای داخلی به گونه ای که نور و رنگ و متریال در آنها مشخص باشند</t>
  </si>
  <si>
    <t>نقشه های اجرایی- فاز2</t>
  </si>
  <si>
    <t>نقشه های اجرایی که در آنها ابعاد و هندسه همه فضاها مشخص باشد</t>
  </si>
  <si>
    <t>طرح سقف کاذب همه فضاها به گونه ای که ابعاد و ترازها و عناصر تاسیساتی و روشنایی کار شده در سقف کاملا مشخص شده باشد</t>
  </si>
  <si>
    <t>طرح کفسازی و قرنیز همه فضاها + ارائه پلان مبلمان متناسب با طرح داخلی (جهت تعیین محل قرار گیری تجهیزات جهت تامین برق و آب و ...)</t>
  </si>
  <si>
    <t>بزرگنمایی از مقطع دیوارها (Wall Section)</t>
  </si>
  <si>
    <t>تعیین کد و رنگ و ابعادکاشی سرامیک و سنگ</t>
  </si>
  <si>
    <t>ارائه جزییات خاص طراحی ها</t>
  </si>
  <si>
    <t xml:space="preserve"> معرفی کد دقیق رنگها و بافت، نوع نورپردازیها</t>
  </si>
  <si>
    <t>ارائه راهکارهاي اصلاحی</t>
  </si>
  <si>
    <t>شرکت در جلسات فنی و راهنمایی های تلفنی طبق برنامه منظم</t>
  </si>
  <si>
    <t>پیشنهاد و انتخاب متریال مناسب</t>
  </si>
  <si>
    <t>مجموع</t>
  </si>
  <si>
    <t>ارائه حداقل 3 گزینه مختلف دیاگرام پلان</t>
  </si>
  <si>
    <t xml:space="preserve">تطبیق نقشه های اجرایی معماری با ستونهای سازه و ابعاد دقیق اجرایی </t>
  </si>
  <si>
    <t xml:space="preserve">تبادل نظر و ارائه نمونه های مشابه نمای پروژه به منظور شناخت نظر و خواست کارفرما </t>
  </si>
  <si>
    <t>پیشبرد طرح منتخب نما به صورت رفت و برگشتی تا حصول رضایت کارفرما</t>
  </si>
  <si>
    <t>طراحی پلان</t>
  </si>
  <si>
    <t>طراحی فاز 1</t>
  </si>
  <si>
    <t>طراحی فاز1 و تری دی</t>
  </si>
  <si>
    <t>تهیه نقشه های اجرایی دقیق (ساختمانهای باکیفیت)</t>
  </si>
  <si>
    <t>طراحی باغچه ها و ابنماها و کفسازی و محوطه به صورت 3 بعدی و پلان 2 بعدی</t>
  </si>
  <si>
    <t>متراژ</t>
  </si>
  <si>
    <t>هماهنگی با گروه های سازه و تاسیسات</t>
  </si>
  <si>
    <t>بازبینی طراحی حین اجرا</t>
  </si>
  <si>
    <t>تهیه نقشه های اجرایی دقیق (فاز2)</t>
  </si>
  <si>
    <t>محوطه</t>
  </si>
  <si>
    <t>تیپ بندی پنجره ها</t>
  </si>
  <si>
    <t>جزییات دقیق اجرایی</t>
  </si>
  <si>
    <t xml:space="preserve">طراحی داخلی </t>
  </si>
  <si>
    <t>نما</t>
  </si>
  <si>
    <t>هزینه ساخت مترمربع</t>
  </si>
  <si>
    <t>هزینه ساخت</t>
  </si>
  <si>
    <t xml:space="preserve">پلان معماری </t>
  </si>
  <si>
    <t>ریال بر مترمربع زیربنا</t>
  </si>
  <si>
    <t xml:space="preserve"> نمای معماری</t>
  </si>
  <si>
    <t>ریال بر مترمربع نما</t>
  </si>
  <si>
    <t>سازه</t>
  </si>
  <si>
    <t>تاسیسات مکانیکی و الکتریکی</t>
  </si>
  <si>
    <t>اعداد فوق تا 2 ماه از زمان صدور فاکتور معتبر است و پس از آن مشمول تعدیل می گردد.</t>
  </si>
  <si>
    <t>دستمزد طراحی فاز1 و فاز2</t>
  </si>
  <si>
    <t>زیرزمین دوم</t>
  </si>
  <si>
    <t>زیرزمین اول</t>
  </si>
  <si>
    <t>همکف</t>
  </si>
  <si>
    <t>نیم طبقه</t>
  </si>
  <si>
    <t>اول</t>
  </si>
  <si>
    <t>دوم</t>
  </si>
  <si>
    <t>سوم</t>
  </si>
  <si>
    <t>طبقات</t>
  </si>
  <si>
    <t>چهارم</t>
  </si>
  <si>
    <t>پنجم</t>
  </si>
  <si>
    <t>برای مقادیر بعد از 1000 مترمربع</t>
  </si>
  <si>
    <t>کل حق الزحمه</t>
  </si>
  <si>
    <t>برای مقادیر بعد از 500 مترمربع سطح نما</t>
  </si>
  <si>
    <t>برای مقادیر بعد200 متر تا 500مترمربع سطح نما</t>
  </si>
  <si>
    <t>برای مقادیر بعد200 متر تا 500مترمربع طراحی داخلی</t>
  </si>
  <si>
    <t>برای مقادیر بعد از 500 مترمربع طراحی داخلی</t>
  </si>
  <si>
    <t>مبنای محاسبه متراژ بر اساس کل زیر بنای طبقات است.</t>
  </si>
  <si>
    <t>مجموع ناخالص دریافتی از کارفرما</t>
  </si>
  <si>
    <r>
      <t xml:space="preserve">کلیات شرح خدمات </t>
    </r>
    <r>
      <rPr>
        <b/>
        <sz val="14"/>
        <color theme="1"/>
        <rFont val="B Nazanin"/>
        <charset val="178"/>
      </rPr>
      <t>طراحی داخلی</t>
    </r>
    <r>
      <rPr>
        <sz val="12"/>
        <color theme="1"/>
        <rFont val="B Nazanin"/>
        <charset val="178"/>
      </rPr>
      <t>-سبک مدرن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</si>
  <si>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محوطه</t>
    </r>
    <r>
      <rPr>
        <sz val="14"/>
        <color theme="1"/>
        <rFont val="B Nazanin"/>
        <charset val="178"/>
      </rPr>
      <t>-سبک مدرن</t>
    </r>
  </si>
  <si>
    <t>ارائه ایده، حجم و طرح نما در برنامه 3D.Max و... (بین 1 تا 2 طرح مختلف)</t>
  </si>
  <si>
    <t>مبنای محاسبه متراژ بر اساس مجموع سطح نماها  و سطوح نمای دیوارها و سردر در سمت حیاط و کوچه  می باشد.</t>
  </si>
  <si>
    <t>مبنای محاسبه متراژ بر اساس سطح زیربنای طراحی شده است.</t>
  </si>
  <si>
    <t>مبنای محاسبه متراژ بر اساس مجموع سطح زیربنای محوطه است.</t>
  </si>
  <si>
    <r>
      <t>مختصری از شرح خدمات</t>
    </r>
    <r>
      <rPr>
        <b/>
        <sz val="12"/>
        <rFont val="B Nazanin"/>
        <charset val="178"/>
      </rPr>
      <t xml:space="preserve"> نظارت عالیه</t>
    </r>
  </si>
  <si>
    <t>طراحی نما</t>
  </si>
  <si>
    <t>دستمزد طراحی در ابتدای کار در قالب 2 فقره چک برای ابتدا و انتهای قرارداد دریافت و کار آغاز می شود.</t>
  </si>
  <si>
    <t>ناخالص دستمزد طراحی (ریال)</t>
  </si>
  <si>
    <t>پلان-آپارتمانی</t>
  </si>
  <si>
    <t>برای مقادیر بعد500 متر تا 5000مترمربع</t>
  </si>
  <si>
    <t>برای مقادیر بعد از 5000 مترمربع</t>
  </si>
  <si>
    <t>تا 500 مترمربع
به صورت ثابت</t>
  </si>
  <si>
    <t>تا 200 مترمربع
به صورت ثابت</t>
  </si>
  <si>
    <t>برای مقادیر بعد400 متر تا 1000مترمربع</t>
  </si>
  <si>
    <t>تا 400 مترمربع
به صورت ثابت</t>
  </si>
  <si>
    <t>برای طراحی های مسکونی کلاسیک 25%  و برای پروژه های غیر مسکونی (تجاری، اداری، گردشگری و...) و پروژه های مسکونی با کانسپتهای خاص تا 50%  به حق الزحمه فوق اضافه می گردد.</t>
  </si>
  <si>
    <t>حق الزحمه نظارت به صورت سالانه و بر اساس نرخ تورم و حجم کار انجام شده تعدیل می گردد.</t>
  </si>
  <si>
    <t>دستمزد پایه نظارت</t>
  </si>
  <si>
    <t>نیمه اول 1403</t>
  </si>
  <si>
    <t>ردیف</t>
  </si>
  <si>
    <t>شرح خدمات</t>
  </si>
  <si>
    <t>توضیحات</t>
  </si>
  <si>
    <r>
      <t xml:space="preserve">حق الزحمه کل 
طراحی فاز یک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</si>
  <si>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 
طراحی فاز دو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</si>
  <si>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
</t>
    </r>
    <r>
      <rPr>
        <sz val="10"/>
        <color rgb="FF000000"/>
        <rFont val="B Nazanin"/>
        <charset val="178"/>
      </rPr>
      <t>(میلیون تومان)</t>
    </r>
  </si>
  <si>
    <t>مجموع ناخالص</t>
  </si>
  <si>
    <t xml:space="preserve">مجموع خالص </t>
  </si>
  <si>
    <t>پلان</t>
  </si>
  <si>
    <t>پلانها</t>
  </si>
  <si>
    <t>شماره نما</t>
  </si>
  <si>
    <t>هزینه ساخت مترمربع نما</t>
  </si>
  <si>
    <t>هزینه ساخت نما</t>
  </si>
  <si>
    <t>4 دیوار حیاط</t>
  </si>
  <si>
    <t>نمای شمالی</t>
  </si>
  <si>
    <t>نمای جنوبی</t>
  </si>
  <si>
    <t>نمای شرقی</t>
  </si>
  <si>
    <t>نمای غربی</t>
  </si>
  <si>
    <t xml:space="preserve"> سر در و دیوار بیرون کوچه</t>
  </si>
  <si>
    <t>مساحت تراس 2</t>
  </si>
  <si>
    <t>مساحت تراس 1</t>
  </si>
  <si>
    <t>مساحت  روف گاردن</t>
  </si>
  <si>
    <t>مساحت  حیاط</t>
  </si>
  <si>
    <t>مساحت تراس 3</t>
  </si>
  <si>
    <t>مساحت تراس 4</t>
  </si>
  <si>
    <t>هزینه ساخت مترمربع محوطه</t>
  </si>
  <si>
    <t>برای مقادیر بعد200 متر تا 1000مترمربع طراحی محوطه</t>
  </si>
  <si>
    <t>برای مقادیر بعد از 1000 مترمربع طراحی محوطه</t>
  </si>
  <si>
    <t>تهران</t>
  </si>
  <si>
    <t>شهرستان</t>
  </si>
  <si>
    <t>پادرا</t>
  </si>
  <si>
    <t>Column1</t>
  </si>
  <si>
    <t>Column2</t>
  </si>
  <si>
    <t>طراحی محوطه</t>
  </si>
  <si>
    <t>مطالعات</t>
  </si>
  <si>
    <r>
      <t xml:space="preserve">کلیات شرح خدمات  </t>
    </r>
    <r>
      <rPr>
        <b/>
        <sz val="14"/>
        <color theme="1"/>
        <rFont val="B Nazanin"/>
        <charset val="178"/>
      </rPr>
      <t>مطالعات</t>
    </r>
  </si>
  <si>
    <t xml:space="preserve">بررسی نمونه های مشابه داخلی و خارجی   </t>
  </si>
  <si>
    <t>جلسات دریافت و بررسی نظرات کارفرما و تبادل نظر و تعیین نیازهای فیزیکی و فضایی کارفرما و در صورت وجود و امکان، بازدید و بررسی نمونه های مشابه پروژه و تعیین نقاط ضعف و قوت آنها</t>
  </si>
  <si>
    <t>تعیین ضوابط و استانداردهایی که کار طراحی بایستی در  چارچوب آنها انجام گیرد</t>
  </si>
  <si>
    <t>تعیین مناسبترین سیستم ساخت پروژه و هماهنگی با گروه های سازه و تاسیسات پروژه که از سوی کارفرما معرفی می گردند و دریافت نیازهای آنها جهت اعمال در بخش طراحی معماری</t>
  </si>
  <si>
    <r>
      <t xml:space="preserve">مشورت با کافرما و ارائه پیشنهادات مناسب تا تعیین بهترین </t>
    </r>
    <r>
      <rPr>
        <b/>
        <sz val="12"/>
        <color theme="1"/>
        <rFont val="B Nazanin"/>
        <charset val="178"/>
      </rPr>
      <t>برنامه فیزیکی</t>
    </r>
    <r>
      <rPr>
        <sz val="12"/>
        <color theme="1"/>
        <rFont val="B Nazanin"/>
        <charset val="178"/>
      </rPr>
      <t xml:space="preserve"> به نحوی که تعداد و ابعاد و مساحت و نیاز فضاها بر اساس تعداد کاربران و سرانه های مربوطه و دستگاه ها و تجهیزات مشخص گردد؛ در این مورد اطلاعات و نیازهای فنی دستگاه ها از سوی کارفرما به مشاور ارائه می گردد.</t>
    </r>
  </si>
  <si>
    <t>مالیات بر ارزش افزوده سهم کارفرما</t>
  </si>
  <si>
    <t>متوسط حق الزحمه به ازای هر مترمربع(هزارتومان)</t>
  </si>
  <si>
    <t>حق الزحمه واحد 
30% طراحی پلان</t>
  </si>
  <si>
    <t>دستمزد طراحی
(میلیون تومان)</t>
  </si>
  <si>
    <t>دستمزد طراحی
(هزارتومان/ مترمربع زیربنا)</t>
  </si>
  <si>
    <t>ناخالص دستمزد طراحی (میلیون تومان)</t>
  </si>
  <si>
    <t>دستمزد 
(میلیون تومان)</t>
  </si>
  <si>
    <t>کل حق الزحمه
(میلیون تومان)</t>
  </si>
  <si>
    <t>حداقل حق الزحمه طراحی پلان تا 400 مترمربع به صورت مقطوع معادل ستون اول این جدول می باشد.</t>
  </si>
  <si>
    <t>حداقل حق الزحمه طراحی پلان تا 500 مترمربع به صورت مقطوع معادل ستون اول این جدول می باشد.</t>
  </si>
  <si>
    <t>حداقل حق الزحمه طراحی نما تا 200 مترمربع به صورت مقطوع معادل ستون اول این جدول می باشد.</t>
  </si>
  <si>
    <t>حداقل حق الزحمه طراحی داخلی تا 200 مترمربع به صورت مقطوع معادل ستون اول این جدول می باشد.</t>
  </si>
  <si>
    <t>حداقل حق الزحمه طراحی فضای سبز تا 200 مترمربع به صورت مقطوع معادل ستون اول این جدول می باشد.</t>
  </si>
  <si>
    <t>ارائه گزینه های مختلف دیاگرام پلان تا  3 حالت</t>
  </si>
  <si>
    <t>طراحی
فضای سبز و محوطه</t>
  </si>
  <si>
    <t>طراحی معماری نورپردازی شب و ارائه رندر های مربوطه</t>
  </si>
  <si>
    <t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t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</si>
  <si>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غیرآپارتمانی مسکونی مدرن</t>
    </r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</si>
  <si>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آپارتمان مسکونی مدرن</t>
    </r>
    <r>
      <rPr>
        <sz val="14"/>
        <color theme="1"/>
        <rFont val="B Nazanin"/>
        <charset val="178"/>
      </rPr>
      <t xml:space="preserve"> (تکرار طبقات)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</si>
  <si>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نمای مسکونی</t>
    </r>
    <r>
      <rPr>
        <sz val="14"/>
        <color theme="1"/>
        <rFont val="B Nazanin"/>
        <charset val="178"/>
      </rPr>
      <t>-سبک مدرن</t>
    </r>
  </si>
  <si>
    <t>پلان-غیر آپارتمانی</t>
  </si>
  <si>
    <t>ضریب 
ویژگی طرح</t>
  </si>
  <si>
    <t>تاسیسات</t>
  </si>
  <si>
    <t>مرحله</t>
  </si>
  <si>
    <t>ماه</t>
  </si>
  <si>
    <t>آذر</t>
  </si>
  <si>
    <t>دی</t>
  </si>
  <si>
    <t>بهمن</t>
  </si>
  <si>
    <t>اسفند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</si>
  <si>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</si>
  <si>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</si>
  <si>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</si>
  <si>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</si>
  <si>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</si>
  <si>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</si>
  <si>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</si>
  <si>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</si>
  <si>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فاز صفر</t>
  </si>
  <si>
    <t>بررسی آخرین نمونه ها</t>
  </si>
  <si>
    <t>معماری: پلان و نما</t>
  </si>
  <si>
    <t>فاز 1</t>
  </si>
  <si>
    <t>تایید شهرداری</t>
  </si>
  <si>
    <t>فاز 2</t>
  </si>
  <si>
    <t>جلسه نظارت انفرادی</t>
  </si>
  <si>
    <t>به ازای هر جلسه بازدید در تهران</t>
  </si>
  <si>
    <t>به ازای هر جلسه بازدید خارج از تهران</t>
  </si>
  <si>
    <t xml:space="preserve"> 7/5 میلیون  تومان</t>
  </si>
  <si>
    <t xml:space="preserve"> 6/5 میلیون  تومان</t>
  </si>
  <si>
    <t>نظارت بر اجرای کار در قالب بازدید و تطبیق کارهاي اجرایی به صورت 15 روز یکبار از سوی نمایندگان شرکت</t>
  </si>
  <si>
    <t>نظارت عالیه معماری</t>
  </si>
  <si>
    <t>درصد اجرا</t>
  </si>
  <si>
    <t>دستمزد اجرا نسبت به کل هزینه های ساختمان</t>
  </si>
  <si>
    <r>
      <t xml:space="preserve">نظارت معماری
</t>
    </r>
    <r>
      <rPr>
        <b/>
        <sz val="9"/>
        <color theme="1"/>
        <rFont val="B Nazanin"/>
        <charset val="178"/>
      </rPr>
      <t>خدمات شرکتی</t>
    </r>
  </si>
  <si>
    <t>خالص حق الزحمه (80%)</t>
  </si>
  <si>
    <t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t>
  </si>
  <si>
    <t>شرکت پیشرو اندیشان پادرا - بانک پارسیان
شبا: IR090540125720101154583607
شماره کارت:  6221068800111087</t>
  </si>
  <si>
    <t>خالص دریافتی مشاور</t>
  </si>
  <si>
    <t>به دلیل آنکه پروژه ها از طریق شرکت پیشرواندیشان پادرا انجام می گیرد، هزینه های بیمه تامین اجتماعی معادل 16.67% و مالیات بر درآمد -جمعا حدود 20% از سوی مشاور پرداخت می گردد؛ پرداخت 10% مالیات بر ارزش افزوده به عهده کارفرماست که از سوی کارفرما به مشاور پرداخت می گردد.</t>
  </si>
  <si>
    <t>ماهانه در تهران
25 میلیون 
ماهانه در خارج تهران
20 میلیون</t>
  </si>
  <si>
    <t>هزینه های بالاسری شرکت مانند بیمه، مالیات و سربار شرکت (20%)</t>
  </si>
  <si>
    <t>مجموع تخفیفات
(میلیون تومان)</t>
  </si>
  <si>
    <t>خالص حق الزحمه</t>
  </si>
  <si>
    <r>
      <t xml:space="preserve">نظارت عالیه معماری </t>
    </r>
    <r>
      <rPr>
        <sz val="10"/>
        <rFont val="B Nazanin"/>
        <charset val="178"/>
      </rPr>
      <t>(بر مبنای زمان عقد قرارداد)</t>
    </r>
  </si>
  <si>
    <t>ارتفاع متوسط 
کف تا کف طبقات</t>
  </si>
  <si>
    <t>تعداد طبقات</t>
  </si>
  <si>
    <t>ارتفاع طبقات</t>
  </si>
  <si>
    <t>ارتفاع کل ساختمان</t>
  </si>
  <si>
    <t>عرض</t>
  </si>
  <si>
    <t>مساحت کل</t>
  </si>
  <si>
    <t>ارتفاع 
جانپناه بام</t>
  </si>
  <si>
    <t>هزینه های بالاسری شرکت مانند بیمه، مالیات و... (20%)</t>
  </si>
  <si>
    <r>
      <t xml:space="preserve">حق الزحمه واحد
طراحی فاز یک
</t>
    </r>
    <r>
      <rPr>
        <sz val="10"/>
        <color rgb="FF000000"/>
        <rFont val="B Nazanin"/>
        <charset val="178"/>
      </rPr>
      <t>(هزارتومان/ مترمربع زیربنا)</t>
    </r>
  </si>
  <si>
    <r>
      <t xml:space="preserve">حق الزحمه واحد 
نقشه های فاز دو
</t>
    </r>
    <r>
      <rPr>
        <sz val="10"/>
        <color rgb="FF000000"/>
        <rFont val="B Nazanin"/>
        <charset val="178"/>
      </rPr>
      <t>(هزارتومان/ مترمربع زیربنا)</t>
    </r>
  </si>
  <si>
    <t xml:space="preserve">طراحی نما </t>
  </si>
  <si>
    <t>حق الزحمه خدمات طراحی</t>
  </si>
  <si>
    <t>حق الزحمه  همزمان با عقد قرارداد طی 4 فقره چک طی 6 ماه  از روز شروع و به فاصله 2 ماه از یکدیگر پرداخت می گردد.</t>
  </si>
  <si>
    <t>هزینه های بالاسری شرکت مانند بیمه، مالیات و سربار شرکت که به عهده شرکت است</t>
  </si>
  <si>
    <t>مسکونی: ارائه طراحی تمام فضاهای داخلی شامل پذیرایی، نشیمن، آشپزخانه، سرویسهای بهداشتی و حمامها، اتاقهای خواب، پلکان، لابی، طرح اتاق اسانسور و ... به تکفیک و اخذ تایید کارفرما و تهیه مدلینگ کامل</t>
  </si>
  <si>
    <t>اداری: ارائه طراحی تمام فضاهای داخلی شامل لابیها، راهروها، سالنهای جلسات، اتاق کار وزیر، اتاق کار مدیرکل و تمامی فضاهای استراحت و کار و کارمندان، فضاهای سرویس و آبدارخانه ها و ... به تکفیک و اخذ تایید کارفرما و تهیه مدلینگ کامل</t>
  </si>
  <si>
    <t>1404</t>
  </si>
  <si>
    <t>طراحی پلان-غیر آپارتمانی</t>
  </si>
  <si>
    <t xml:space="preserve">طراحی محوطه </t>
  </si>
  <si>
    <t>حق الزحمه  همزمان با عقد قرارداد طی 3 فقره چک -ابتدا ،میانه و انتهای مدت زمان انجام کار- پرداخت می گردد.</t>
  </si>
  <si>
    <t>_</t>
  </si>
  <si>
    <t>مطالعات ویژه طراحی</t>
  </si>
  <si>
    <t>مجموع ناخالص دریافتی با ضرایب
(میلیون تومان)</t>
  </si>
  <si>
    <t>ضریب ویژگی طرح</t>
  </si>
  <si>
    <t>مجموع طبق تعرفه
(میلیون تومان)</t>
  </si>
  <si>
    <t>نمای اصلی + سرد ر+ نمای دیوارهای حیاط + نمای دیوارهای کوچه</t>
  </si>
  <si>
    <t>مجموع مساحت پلانهای همه طبقات شامل تکرای و غیرتکرار</t>
  </si>
  <si>
    <t>شامل مساحتهای حیاط، بام سبز، تراسهای سبز و ....</t>
  </si>
  <si>
    <r>
      <t xml:space="preserve">حق الزحمه واحد
طراحی فاز یک
</t>
    </r>
    <r>
      <rPr>
        <sz val="9"/>
        <color rgb="FF000000"/>
        <rFont val="B Nazanin"/>
        <charset val="178"/>
      </rPr>
      <t>(هزارتومان/ مترمربع زیربنا)</t>
    </r>
  </si>
  <si>
    <r>
      <t xml:space="preserve">حق الزحمه واحد 
نقشه های فاز دو
</t>
    </r>
    <r>
      <rPr>
        <sz val="9"/>
        <color rgb="FF000000"/>
        <rFont val="B Nazanin"/>
        <charset val="178"/>
      </rPr>
      <t>(هزارتومان/ مترمربع زیربنا)</t>
    </r>
  </si>
  <si>
    <r>
      <t xml:space="preserve">حق الزحمه کل 
طراحی فاز یک
</t>
    </r>
    <r>
      <rPr>
        <sz val="9"/>
        <color rgb="FF000000"/>
        <rFont val="B Nazanin"/>
        <charset val="178"/>
      </rPr>
      <t>(میلیون تومان)</t>
    </r>
  </si>
  <si>
    <r>
      <t xml:space="preserve">حق الزحمه کل 
طراحی فاز دو
</t>
    </r>
    <r>
      <rPr>
        <sz val="9"/>
        <color rgb="FF000000"/>
        <rFont val="B Nazanin"/>
        <charset val="178"/>
      </rPr>
      <t>(میلیون تومان)</t>
    </r>
  </si>
  <si>
    <r>
      <t xml:space="preserve">حق الزحمه کل
</t>
    </r>
    <r>
      <rPr>
        <sz val="9"/>
        <color rgb="FF000000"/>
        <rFont val="B Nazanin"/>
        <charset val="178"/>
      </rPr>
      <t>(میلیون تومان)</t>
    </r>
  </si>
  <si>
    <t>طراحی پلان آپارتمان مسکونی</t>
  </si>
  <si>
    <t>ویلا، خانه، تجاری، اداری و...</t>
  </si>
  <si>
    <t>طراحی مجموعه نما</t>
  </si>
  <si>
    <t>طراحی سازه</t>
  </si>
  <si>
    <t>طراحی تاسیسات</t>
  </si>
  <si>
    <t>هزینه مهر و برگه های مهندسی در صورت لزوم، طبق جدول نظام مهندسی به این مبلغ اضافه می شود.</t>
  </si>
  <si>
    <t xml:space="preserve">ww.PADRAoffice.com </t>
  </si>
  <si>
    <t>هزینه های بالاسری شرکت مانند بیمه، مالیات و سربار شرکتی که به عهده شرکت پاردا است</t>
  </si>
  <si>
    <t>هزینه های بالاسری شرکت مانند بیمه، مالیات و سربار شرکتی</t>
  </si>
  <si>
    <t>مجموع ناخالص طبق تعرفه</t>
  </si>
  <si>
    <t>مبلغ نهایی</t>
  </si>
  <si>
    <t>ضریب بسته های ویژه طراحی</t>
  </si>
  <si>
    <t>اعمال تخفیفات بسته های ویژه طراحی</t>
  </si>
  <si>
    <t>ضریب بسته های ویژه طرح</t>
  </si>
  <si>
    <t xml:space="preserve"> پروژه های با برنامه های خاص </t>
  </si>
  <si>
    <t>فضاهایی که نیاز به طراحی داخلی دارند</t>
  </si>
  <si>
    <t>مبلغ هر چک (میلیون تومان):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</si>
</sst>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52" x14ac:knownFonts="1">
    <font>
      <sz val="11"/>
      <color theme="1"/>
      <name val="Arial"/>
      <family val="2"/>
      <charset val="178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name val="Arial"/>
      <family val="2"/>
      <charset val="178"/>
      <scheme val="minor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sz val="8"/>
      <name val="B Nazanin"/>
      <charset val="178"/>
    </font>
    <font>
      <sz val="9"/>
      <name val="B Nazanin"/>
      <charset val="178"/>
    </font>
    <font>
      <b/>
      <sz val="12"/>
      <color rgb="FFC00000"/>
      <name val="B Nazanin"/>
      <charset val="178"/>
    </font>
    <font>
      <sz val="12"/>
      <color theme="1" tint="0.499984740745262"/>
      <name val="B Nazanin"/>
      <charset val="178"/>
    </font>
    <font>
      <sz val="10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4"/>
      <color theme="0" tint="-0.14999847407452621"/>
      <name val="B Nazanin"/>
      <charset val="178"/>
    </font>
    <font>
      <sz val="8"/>
      <name val="Arial"/>
      <family val="2"/>
      <charset val="178"/>
      <scheme val="minor"/>
    </font>
    <font>
      <b/>
      <sz val="11"/>
      <color theme="0" tint="-0.34998626667073579"/>
      <name val="B Nazanin"/>
      <charset val="178"/>
    </font>
    <font>
      <sz val="11"/>
      <name val="B Nazanin"/>
      <charset val="178"/>
    </font>
    <font>
      <sz val="12"/>
      <color theme="0" tint="-0.499984740745262"/>
      <name val="B Nazanin"/>
      <charset val="178"/>
    </font>
    <font>
      <sz val="9"/>
      <color theme="1"/>
      <name val="B Nazanin"/>
      <charset val="178"/>
    </font>
    <font>
      <sz val="8"/>
      <color theme="1"/>
      <name val="B Nazanin"/>
      <charset val="178"/>
    </font>
    <font>
      <vertAlign val="superscript"/>
      <sz val="11"/>
      <name val="Arial"/>
      <family val="2"/>
      <charset val="178"/>
      <scheme val="minor"/>
    </font>
    <font>
      <b/>
      <sz val="11"/>
      <name val="B Nazanin"/>
      <charset val="178"/>
    </font>
    <font>
      <sz val="10"/>
      <color theme="0" tint="-0.499984740745262"/>
      <name val="B Nazanin"/>
      <charset val="178"/>
    </font>
    <font>
      <b/>
      <sz val="9"/>
      <color theme="1"/>
      <name val="B Nazanin"/>
      <charset val="178"/>
    </font>
    <font>
      <sz val="11"/>
      <color theme="0" tint="-0.499984740745262"/>
      <name val="Arial"/>
      <family val="2"/>
      <charset val="178"/>
      <scheme val="minor"/>
    </font>
    <font>
      <sz val="14"/>
      <color theme="0" tint="-0.499984740745262"/>
      <name val="B Nazanin"/>
      <charset val="178"/>
    </font>
    <font>
      <b/>
      <sz val="11"/>
      <color theme="0" tint="-0.499984740745262"/>
      <name val="Arial"/>
      <family val="2"/>
      <charset val="178"/>
      <scheme val="minor"/>
    </font>
    <font>
      <sz val="12"/>
      <color theme="0" tint="-0.34998626667073579"/>
      <name val="B Nazanin"/>
      <charset val="178"/>
    </font>
    <font>
      <sz val="14"/>
      <color theme="0" tint="-0.34998626667073579"/>
      <name val="B Nazanin"/>
      <charset val="178"/>
    </font>
    <font>
      <b/>
      <sz val="14"/>
      <name val="B Nazanin"/>
      <charset val="178"/>
    </font>
    <font>
      <b/>
      <sz val="12"/>
      <color theme="0" tint="-0.499984740745262"/>
      <name val="B Nazanin"/>
      <charset val="178"/>
    </font>
    <font>
      <sz val="11"/>
      <color theme="0" tint="-0.34998626667073579"/>
      <name val="B Nazanin"/>
      <charset val="178"/>
    </font>
    <font>
      <sz val="9"/>
      <color theme="0" tint="-0.34998626667073579"/>
      <name val="B Nazanin"/>
      <charset val="178"/>
    </font>
    <font>
      <sz val="11"/>
      <color theme="0" tint="-0.34998626667073579"/>
      <name val="Arial"/>
      <family val="2"/>
      <charset val="178"/>
      <scheme val="minor"/>
    </font>
    <font>
      <sz val="11"/>
      <color theme="0" tint="-0.499984740745262"/>
      <name val="B Nazanin"/>
      <charset val="178"/>
    </font>
    <font>
      <u/>
      <sz val="11"/>
      <color theme="10"/>
      <name val="Arial"/>
      <family val="2"/>
      <charset val="178"/>
      <scheme val="minor"/>
    </font>
    <font>
      <sz val="12"/>
      <color theme="0" tint="-0.249977111117893"/>
      <name val="B Nazanin"/>
      <charset val="178"/>
    </font>
    <font>
      <sz val="9"/>
      <color rgb="FF000000"/>
      <name val="B Nazanin"/>
      <charset val="178"/>
    </font>
    <font>
      <sz val="9"/>
      <color theme="1" tint="0.499984740745262"/>
      <name val="B Nazanin"/>
      <charset val="178"/>
    </font>
    <font>
      <sz val="12"/>
      <color theme="2" tint="-0.249977111117893"/>
      <name val="B Nazanin"/>
      <charset val="178"/>
    </font>
    <font>
      <b/>
      <sz val="16"/>
      <color rgb="FF083348"/>
      <name val="B Nazanin"/>
      <charset val="178"/>
    </font>
    <font>
      <b/>
      <sz val="12"/>
      <color theme="2" tint="-0.249977111117893"/>
      <name val="B Nazanin"/>
      <charset val="178"/>
    </font>
    <font>
      <sz val="10"/>
      <color rgb="FF083348"/>
      <name val="Arial"/>
      <family val="2"/>
      <charset val="178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mediumGray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8" tint="0.79998168889431442"/>
        <bgColor theme="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2CDDC"/>
      </left>
      <right/>
      <top/>
      <bottom style="medium">
        <color rgb="FF92CDDC"/>
      </bottom>
      <diagonal/>
    </border>
    <border>
      <left/>
      <right/>
      <top/>
      <bottom style="medium">
        <color rgb="FF92CDDC"/>
      </bottom>
      <diagonal/>
    </border>
    <border>
      <left style="medium">
        <color rgb="FF92CDDC"/>
      </left>
      <right style="medium">
        <color rgb="FF92CDDC"/>
      </right>
      <top style="medium">
        <color rgb="FF92CDDC"/>
      </top>
      <bottom style="medium">
        <color rgb="FF92CDDC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92CDDC"/>
      </left>
      <right/>
      <top style="medium">
        <color rgb="FF92CDDC"/>
      </top>
      <bottom style="medium">
        <color rgb="FF92CDDC"/>
      </bottom>
      <diagonal/>
    </border>
    <border>
      <left/>
      <right style="medium">
        <color rgb="FF92CDDC"/>
      </right>
      <top style="medium">
        <color rgb="FF92CDDC"/>
      </top>
      <bottom style="medium">
        <color rgb="FF92CDDC"/>
      </bottom>
      <diagonal/>
    </border>
    <border>
      <left style="medium">
        <color rgb="FF92CDDC"/>
      </left>
      <right/>
      <top style="medium">
        <color rgb="FF92CDDC"/>
      </top>
      <bottom/>
      <diagonal/>
    </border>
    <border>
      <left/>
      <right/>
      <top style="medium">
        <color rgb="FF92CDDC"/>
      </top>
      <bottom/>
      <diagonal/>
    </border>
    <border>
      <left/>
      <right style="medium">
        <color rgb="FF92CDDC"/>
      </right>
      <top style="medium">
        <color rgb="FF92CDDC"/>
      </top>
      <bottom/>
      <diagonal/>
    </border>
    <border>
      <left/>
      <right style="medium">
        <color rgb="FF92CDDC"/>
      </right>
      <top/>
      <bottom style="medium">
        <color rgb="FF92CDDC"/>
      </bottom>
      <diagonal/>
    </border>
    <border>
      <left style="medium">
        <color theme="0"/>
      </left>
      <right/>
      <top style="medium">
        <color rgb="FF92CDDC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92CDDC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0" fontId="16" fillId="0" borderId="0"/>
    <xf numFmtId="0" fontId="44" fillId="0" borderId="0" applyNumberFormat="0" applyFill="0" applyBorder="0" applyAlignment="0" applyProtection="0"/>
  </cellStyleXfs>
  <cellXfs count="38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readingOrder="2"/>
    </xf>
    <xf numFmtId="49" fontId="1" fillId="0" borderId="0" xfId="0" applyNumberFormat="1" applyFont="1" applyAlignment="1">
      <alignment horizontal="center" readingOrder="2"/>
    </xf>
    <xf numFmtId="0" fontId="1" fillId="0" borderId="0" xfId="0" applyFont="1" applyAlignment="1">
      <alignment horizontal="center" vertical="center"/>
    </xf>
    <xf numFmtId="0" fontId="5" fillId="2" borderId="0" xfId="0" applyFont="1" applyFill="1"/>
    <xf numFmtId="0" fontId="6" fillId="7" borderId="0" xfId="0" applyFont="1" applyFill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right" vertical="center" wrapText="1" readingOrder="2"/>
    </xf>
    <xf numFmtId="0" fontId="6" fillId="7" borderId="0" xfId="0" applyFont="1" applyFill="1"/>
    <xf numFmtId="0" fontId="4" fillId="5" borderId="1" xfId="0" applyFont="1" applyFill="1" applyBorder="1" applyAlignment="1">
      <alignment horizontal="center" vertical="center" wrapText="1" readingOrder="2"/>
    </xf>
    <xf numFmtId="0" fontId="9" fillId="6" borderId="0" xfId="0" applyFont="1" applyFill="1"/>
    <xf numFmtId="0" fontId="2" fillId="0" borderId="1" xfId="0" applyFont="1" applyBorder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readingOrder="2"/>
    </xf>
    <xf numFmtId="0" fontId="12" fillId="10" borderId="6" xfId="0" applyFont="1" applyFill="1" applyBorder="1" applyAlignment="1">
      <alignment horizontal="center" vertical="center" wrapText="1" readingOrder="2"/>
    </xf>
    <xf numFmtId="0" fontId="1" fillId="0" borderId="7" xfId="0" applyFont="1" applyBorder="1" applyAlignment="1">
      <alignment vertical="center" readingOrder="2"/>
    </xf>
    <xf numFmtId="49" fontId="7" fillId="0" borderId="0" xfId="0" applyNumberFormat="1" applyFont="1" applyAlignment="1">
      <alignment horizontal="right" vertical="center" readingOrder="2"/>
    </xf>
    <xf numFmtId="49" fontId="13" fillId="11" borderId="0" xfId="0" applyNumberFormat="1" applyFont="1" applyFill="1" applyAlignment="1">
      <alignment horizontal="center" readingOrder="2"/>
    </xf>
    <xf numFmtId="49" fontId="1" fillId="11" borderId="1" xfId="0" applyNumberFormat="1" applyFont="1" applyFill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3" fontId="4" fillId="0" borderId="1" xfId="0" applyNumberFormat="1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 readingOrder="2"/>
    </xf>
    <xf numFmtId="0" fontId="1" fillId="11" borderId="12" xfId="0" applyFont="1" applyFill="1" applyBorder="1" applyAlignment="1">
      <alignment horizontal="center" vertical="center" readingOrder="2"/>
    </xf>
    <xf numFmtId="3" fontId="10" fillId="0" borderId="0" xfId="0" applyNumberFormat="1" applyFont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 wrapText="1" readingOrder="2"/>
    </xf>
    <xf numFmtId="3" fontId="4" fillId="4" borderId="1" xfId="0" applyNumberFormat="1" applyFont="1" applyFill="1" applyBorder="1" applyAlignment="1">
      <alignment horizontal="center" vertical="center" wrapText="1" readingOrder="2"/>
    </xf>
    <xf numFmtId="3" fontId="4" fillId="9" borderId="1" xfId="0" applyNumberFormat="1" applyFont="1" applyFill="1" applyBorder="1" applyAlignment="1">
      <alignment horizontal="center" vertical="center" wrapText="1" readingOrder="2"/>
    </xf>
    <xf numFmtId="49" fontId="4" fillId="5" borderId="1" xfId="0" applyNumberFormat="1" applyFont="1" applyFill="1" applyBorder="1" applyAlignment="1">
      <alignment horizontal="center" vertical="center" wrapText="1" readingOrder="2"/>
    </xf>
    <xf numFmtId="49" fontId="1" fillId="12" borderId="1" xfId="0" applyNumberFormat="1" applyFont="1" applyFill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" fillId="13" borderId="10" xfId="0" applyFont="1" applyFill="1" applyBorder="1" applyAlignment="1">
      <alignment horizontal="center" vertical="center" readingOrder="2"/>
    </xf>
    <xf numFmtId="0" fontId="1" fillId="13" borderId="11" xfId="0" applyFont="1" applyFill="1" applyBorder="1" applyAlignment="1">
      <alignment horizontal="center" vertical="center" readingOrder="2"/>
    </xf>
    <xf numFmtId="49" fontId="7" fillId="13" borderId="11" xfId="0" applyNumberFormat="1" applyFont="1" applyFill="1" applyBorder="1" applyAlignment="1">
      <alignment horizontal="center" vertical="center" readingOrder="2"/>
    </xf>
    <xf numFmtId="49" fontId="7" fillId="13" borderId="0" xfId="0" applyNumberFormat="1" applyFont="1" applyFill="1" applyAlignment="1">
      <alignment horizontal="center" vertical="center" readingOrder="2"/>
    </xf>
    <xf numFmtId="49" fontId="7" fillId="13" borderId="5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Alignment="1">
      <alignment vertical="center" readingOrder="2"/>
    </xf>
    <xf numFmtId="0" fontId="1" fillId="13" borderId="0" xfId="0" applyFont="1" applyFill="1" applyAlignment="1">
      <alignment horizontal="center" vertical="center" readingOrder="2"/>
    </xf>
    <xf numFmtId="0" fontId="0" fillId="13" borderId="0" xfId="0" applyFill="1"/>
    <xf numFmtId="0" fontId="1" fillId="13" borderId="0" xfId="0" applyFont="1" applyFill="1" applyAlignment="1">
      <alignment horizontal="right" vertical="center" wrapText="1" readingOrder="2"/>
    </xf>
    <xf numFmtId="0" fontId="1" fillId="13" borderId="11" xfId="0" applyFont="1" applyFill="1" applyBorder="1" applyAlignment="1">
      <alignment horizontal="right" vertical="center" wrapText="1" readingOrder="2"/>
    </xf>
    <xf numFmtId="0" fontId="1" fillId="13" borderId="5" xfId="0" applyFont="1" applyFill="1" applyBorder="1" applyAlignment="1">
      <alignment horizontal="center" vertical="center" readingOrder="2"/>
    </xf>
    <xf numFmtId="0" fontId="5" fillId="13" borderId="0" xfId="0" applyFont="1" applyFill="1"/>
    <xf numFmtId="0" fontId="9" fillId="13" borderId="0" xfId="0" applyFont="1" applyFill="1"/>
    <xf numFmtId="0" fontId="1" fillId="0" borderId="10" xfId="0" applyFont="1" applyBorder="1" applyAlignment="1">
      <alignment vertical="center" readingOrder="2"/>
    </xf>
    <xf numFmtId="0" fontId="1" fillId="0" borderId="10" xfId="0" applyFont="1" applyBorder="1" applyAlignment="1">
      <alignment horizontal="center" vertical="center" readingOrder="2"/>
    </xf>
    <xf numFmtId="49" fontId="1" fillId="0" borderId="10" xfId="0" applyNumberFormat="1" applyFont="1" applyBorder="1" applyAlignment="1">
      <alignment horizontal="center" readingOrder="2"/>
    </xf>
    <xf numFmtId="0" fontId="1" fillId="0" borderId="0" xfId="0" applyFont="1" applyAlignment="1">
      <alignment vertical="center" readingOrder="2"/>
    </xf>
    <xf numFmtId="164" fontId="0" fillId="0" borderId="0" xfId="0" applyNumberFormat="1" applyAlignment="1">
      <alignment horizontal="center" vertical="center" readingOrder="1"/>
    </xf>
    <xf numFmtId="3" fontId="1" fillId="8" borderId="1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49" fontId="7" fillId="13" borderId="0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Border="1" applyAlignment="1">
      <alignment horizontal="right" vertical="center" readingOrder="2"/>
    </xf>
    <xf numFmtId="0" fontId="1" fillId="13" borderId="0" xfId="0" applyFont="1" applyFill="1" applyBorder="1" applyAlignment="1">
      <alignment horizontal="right" vertical="center" wrapText="1" readingOrder="2"/>
    </xf>
    <xf numFmtId="0" fontId="1" fillId="13" borderId="0" xfId="0" applyFont="1" applyFill="1" applyBorder="1" applyAlignment="1">
      <alignment horizontal="center" vertical="center" wrapText="1" readingOrder="2"/>
    </xf>
    <xf numFmtId="0" fontId="1" fillId="13" borderId="0" xfId="0" applyFont="1" applyFill="1" applyBorder="1" applyAlignment="1">
      <alignment horizontal="center" vertical="center" readingOrder="2"/>
    </xf>
    <xf numFmtId="0" fontId="0" fillId="13" borderId="0" xfId="0" applyFill="1" applyBorder="1"/>
    <xf numFmtId="49" fontId="6" fillId="13" borderId="0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Border="1" applyAlignment="1">
      <alignment vertical="center" readingOrder="2"/>
    </xf>
    <xf numFmtId="0" fontId="0" fillId="0" borderId="0" xfId="0" applyBorder="1"/>
    <xf numFmtId="0" fontId="1" fillId="13" borderId="0" xfId="0" applyFont="1" applyFill="1" applyBorder="1" applyAlignment="1">
      <alignment horizontal="right" vertical="center" wrapText="1" readingOrder="2"/>
    </xf>
    <xf numFmtId="49" fontId="13" fillId="13" borderId="0" xfId="0" applyNumberFormat="1" applyFont="1" applyFill="1" applyBorder="1" applyAlignment="1">
      <alignment horizontal="center" readingOrder="2"/>
    </xf>
    <xf numFmtId="49" fontId="13" fillId="13" borderId="0" xfId="0" applyNumberFormat="1" applyFont="1" applyFill="1" applyBorder="1" applyAlignment="1">
      <alignment horizontal="center" vertical="center" readingOrder="2"/>
    </xf>
    <xf numFmtId="49" fontId="4" fillId="13" borderId="0" xfId="0" applyNumberFormat="1" applyFont="1" applyFill="1" applyBorder="1" applyAlignment="1">
      <alignment horizontal="right" vertical="center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6" fillId="0" borderId="0" xfId="1"/>
    <xf numFmtId="0" fontId="18" fillId="16" borderId="15" xfId="1" applyFont="1" applyFill="1" applyBorder="1" applyAlignment="1">
      <alignment horizontal="center" vertical="center" wrapText="1" readingOrder="2"/>
    </xf>
    <xf numFmtId="0" fontId="19" fillId="16" borderId="15" xfId="1" applyFont="1" applyFill="1" applyBorder="1" applyAlignment="1">
      <alignment horizontal="center" vertical="center" wrapText="1" readingOrder="2"/>
    </xf>
    <xf numFmtId="0" fontId="19" fillId="13" borderId="15" xfId="1" applyFont="1" applyFill="1" applyBorder="1" applyAlignment="1">
      <alignment horizontal="center" vertical="center" wrapText="1" readingOrder="2"/>
    </xf>
    <xf numFmtId="0" fontId="1" fillId="13" borderId="15" xfId="1" applyFont="1" applyFill="1" applyBorder="1" applyAlignment="1">
      <alignment horizontal="right" vertical="center" wrapText="1" readingOrder="2"/>
    </xf>
    <xf numFmtId="0" fontId="1" fillId="13" borderId="15" xfId="1" applyFont="1" applyFill="1" applyBorder="1" applyAlignment="1">
      <alignment horizontal="center" vertical="center" wrapText="1" readingOrder="2"/>
    </xf>
    <xf numFmtId="3" fontId="19" fillId="13" borderId="15" xfId="1" applyNumberFormat="1" applyFont="1" applyFill="1" applyBorder="1" applyAlignment="1">
      <alignment horizontal="center" vertical="center" wrapText="1" readingOrder="2"/>
    </xf>
    <xf numFmtId="3" fontId="4" fillId="17" borderId="1" xfId="0" applyNumberFormat="1" applyFont="1" applyFill="1" applyBorder="1" applyAlignment="1">
      <alignment horizontal="center" vertical="center" wrapText="1" readingOrder="2"/>
    </xf>
    <xf numFmtId="49" fontId="22" fillId="0" borderId="0" xfId="0" applyNumberFormat="1" applyFont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readingOrder="2"/>
    </xf>
    <xf numFmtId="0" fontId="4" fillId="19" borderId="1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4" fillId="11" borderId="7" xfId="0" applyFont="1" applyFill="1" applyBorder="1" applyAlignment="1">
      <alignment horizontal="center" vertical="center" wrapText="1" readingOrder="2"/>
    </xf>
    <xf numFmtId="0" fontId="4" fillId="11" borderId="8" xfId="0" applyFont="1" applyFill="1" applyBorder="1" applyAlignment="1">
      <alignment horizontal="center" vertical="center" wrapText="1" readingOrder="2"/>
    </xf>
    <xf numFmtId="0" fontId="4" fillId="11" borderId="9" xfId="0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15" fillId="11" borderId="1" xfId="0" applyFont="1" applyFill="1" applyBorder="1" applyAlignment="1">
      <alignment horizontal="center" vertical="center" wrapText="1" readingOrder="2"/>
    </xf>
    <xf numFmtId="49" fontId="7" fillId="11" borderId="9" xfId="0" applyNumberFormat="1" applyFont="1" applyFill="1" applyBorder="1" applyAlignment="1">
      <alignment horizontal="center" vertical="center" readingOrder="2"/>
    </xf>
    <xf numFmtId="0" fontId="25" fillId="11" borderId="7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 readingOrder="1"/>
    </xf>
    <xf numFmtId="0" fontId="10" fillId="0" borderId="0" xfId="0" applyFont="1"/>
    <xf numFmtId="164" fontId="10" fillId="0" borderId="0" xfId="0" applyNumberFormat="1" applyFont="1" applyAlignment="1">
      <alignment horizontal="center" vertical="center" readingOrder="1"/>
    </xf>
    <xf numFmtId="9" fontId="21" fillId="0" borderId="0" xfId="0" applyNumberFormat="1" applyFont="1" applyAlignment="1">
      <alignment horizontal="center" vertical="center" readingOrder="1"/>
    </xf>
    <xf numFmtId="0" fontId="0" fillId="0" borderId="0" xfId="0" applyAlignment="1">
      <alignment wrapText="1"/>
    </xf>
    <xf numFmtId="3" fontId="4" fillId="20" borderId="1" xfId="0" applyNumberFormat="1" applyFont="1" applyFill="1" applyBorder="1" applyAlignment="1">
      <alignment horizontal="center" vertical="center" wrapText="1" readingOrder="2"/>
    </xf>
    <xf numFmtId="3" fontId="2" fillId="20" borderId="9" xfId="0" applyNumberFormat="1" applyFont="1" applyFill="1" applyBorder="1" applyAlignment="1">
      <alignment horizontal="center" vertical="center" wrapText="1" readingOrder="2"/>
    </xf>
    <xf numFmtId="3" fontId="14" fillId="20" borderId="9" xfId="0" applyNumberFormat="1" applyFont="1" applyFill="1" applyBorder="1" applyAlignment="1">
      <alignment horizontal="center" vertical="center" wrapText="1" readingOrder="2"/>
    </xf>
    <xf numFmtId="3" fontId="3" fillId="20" borderId="1" xfId="0" applyNumberFormat="1" applyFont="1" applyFill="1" applyBorder="1" applyAlignment="1">
      <alignment horizontal="center" vertical="center" wrapText="1" readingOrder="2"/>
    </xf>
    <xf numFmtId="0" fontId="2" fillId="13" borderId="0" xfId="0" applyFont="1" applyFill="1" applyAlignment="1">
      <alignment vertical="center" readingOrder="2"/>
    </xf>
    <xf numFmtId="0" fontId="1" fillId="13" borderId="0" xfId="0" applyFont="1" applyFill="1" applyAlignment="1">
      <alignment horizontal="right" vertical="center" readingOrder="2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4" fillId="11" borderId="2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49" fontId="7" fillId="13" borderId="4" xfId="0" applyNumberFormat="1" applyFont="1" applyFill="1" applyBorder="1" applyAlignment="1">
      <alignment horizontal="center" vertical="center" readingOrder="2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readingOrder="2"/>
    </xf>
    <xf numFmtId="49" fontId="1" fillId="0" borderId="0" xfId="0" applyNumberFormat="1" applyFont="1" applyBorder="1" applyAlignment="1">
      <alignment horizontal="center" readingOrder="2"/>
    </xf>
    <xf numFmtId="0" fontId="25" fillId="11" borderId="1" xfId="0" applyFont="1" applyFill="1" applyBorder="1" applyAlignment="1">
      <alignment horizontal="center" vertical="center" wrapText="1" readingOrder="2"/>
    </xf>
    <xf numFmtId="0" fontId="29" fillId="2" borderId="0" xfId="0" applyFont="1" applyFill="1" applyAlignment="1"/>
    <xf numFmtId="165" fontId="4" fillId="8" borderId="1" xfId="0" applyNumberFormat="1" applyFont="1" applyFill="1" applyBorder="1" applyAlignment="1">
      <alignment horizontal="center" vertical="center" wrapText="1" readingOrder="2"/>
    </xf>
    <xf numFmtId="0" fontId="0" fillId="21" borderId="0" xfId="0" applyFill="1"/>
    <xf numFmtId="0" fontId="1" fillId="21" borderId="0" xfId="0" applyFont="1" applyFill="1" applyAlignment="1">
      <alignment horizontal="center" vertical="center" readingOrder="2"/>
    </xf>
    <xf numFmtId="0" fontId="4" fillId="21" borderId="1" xfId="0" applyFont="1" applyFill="1" applyBorder="1" applyAlignment="1">
      <alignment horizontal="right" vertical="center" wrapText="1" readingOrder="2"/>
    </xf>
    <xf numFmtId="3" fontId="4" fillId="22" borderId="1" xfId="0" applyNumberFormat="1" applyFont="1" applyFill="1" applyBorder="1" applyAlignment="1">
      <alignment horizontal="center" vertical="center" wrapText="1" readingOrder="2"/>
    </xf>
    <xf numFmtId="0" fontId="1" fillId="21" borderId="1" xfId="0" applyFont="1" applyFill="1" applyBorder="1" applyAlignment="1">
      <alignment horizontal="right" vertical="center" wrapText="1" readingOrder="2"/>
    </xf>
    <xf numFmtId="0" fontId="2" fillId="21" borderId="0" xfId="0" applyFont="1" applyFill="1" applyAlignment="1">
      <alignment horizontal="right" vertical="center" readingOrder="2"/>
    </xf>
    <xf numFmtId="3" fontId="24" fillId="21" borderId="0" xfId="0" applyNumberFormat="1" applyFont="1" applyFill="1" applyAlignment="1">
      <alignment horizontal="center" vertical="center"/>
    </xf>
    <xf numFmtId="0" fontId="4" fillId="21" borderId="1" xfId="0" applyFont="1" applyFill="1" applyBorder="1" applyAlignment="1">
      <alignment horizontal="center" vertical="center" wrapText="1" readingOrder="2"/>
    </xf>
    <xf numFmtId="2" fontId="4" fillId="22" borderId="1" xfId="0" applyNumberFormat="1" applyFont="1" applyFill="1" applyBorder="1" applyAlignment="1">
      <alignment horizontal="center" vertical="center" wrapText="1" readingOrder="2"/>
    </xf>
    <xf numFmtId="9" fontId="4" fillId="22" borderId="1" xfId="0" applyNumberFormat="1" applyFont="1" applyFill="1" applyBorder="1" applyAlignment="1">
      <alignment horizontal="center" vertical="center" wrapText="1" readingOrder="2"/>
    </xf>
    <xf numFmtId="0" fontId="1" fillId="21" borderId="1" xfId="0" applyFont="1" applyFill="1" applyBorder="1" applyAlignment="1">
      <alignment horizontal="right" vertical="center" readingOrder="2"/>
    </xf>
    <xf numFmtId="0" fontId="5" fillId="21" borderId="0" xfId="0" applyFont="1" applyFill="1"/>
    <xf numFmtId="0" fontId="2" fillId="12" borderId="1" xfId="0" applyFont="1" applyFill="1" applyBorder="1" applyAlignment="1">
      <alignment horizontal="center" vertical="center" wrapText="1" readingOrder="2"/>
    </xf>
    <xf numFmtId="0" fontId="21" fillId="5" borderId="2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right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top" textRotation="90"/>
    </xf>
    <xf numFmtId="0" fontId="27" fillId="5" borderId="6" xfId="0" applyFont="1" applyFill="1" applyBorder="1" applyAlignment="1">
      <alignment horizontal="center" vertical="center"/>
    </xf>
    <xf numFmtId="0" fontId="21" fillId="23" borderId="1" xfId="0" applyFont="1" applyFill="1" applyBorder="1" applyAlignment="1">
      <alignment horizontal="center" vertical="center"/>
    </xf>
    <xf numFmtId="0" fontId="21" fillId="19" borderId="1" xfId="0" applyFont="1" applyFill="1" applyBorder="1"/>
    <xf numFmtId="0" fontId="21" fillId="12" borderId="1" xfId="0" applyFont="1" applyFill="1" applyBorder="1"/>
    <xf numFmtId="0" fontId="21" fillId="9" borderId="1" xfId="0" applyFont="1" applyFill="1" applyBorder="1"/>
    <xf numFmtId="0" fontId="21" fillId="3" borderId="1" xfId="0" applyFont="1" applyFill="1" applyBorder="1"/>
    <xf numFmtId="0" fontId="0" fillId="0" borderId="1" xfId="0" applyBorder="1"/>
    <xf numFmtId="0" fontId="21" fillId="9" borderId="1" xfId="0" applyFont="1" applyFill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 readingOrder="2"/>
    </xf>
    <xf numFmtId="49" fontId="6" fillId="0" borderId="0" xfId="0" applyNumberFormat="1" applyFont="1" applyAlignment="1">
      <alignment horizontal="center" vertical="center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vertical="center" wrapText="1" readingOrder="2"/>
    </xf>
    <xf numFmtId="0" fontId="2" fillId="11" borderId="1" xfId="0" applyFont="1" applyFill="1" applyBorder="1" applyAlignment="1">
      <alignment vertical="center" wrapText="1" readingOrder="2"/>
    </xf>
    <xf numFmtId="9" fontId="1" fillId="11" borderId="1" xfId="0" applyNumberFormat="1" applyFont="1" applyFill="1" applyBorder="1" applyAlignment="1">
      <alignment horizontal="center" vertical="center" wrapText="1" readingOrder="2"/>
    </xf>
    <xf numFmtId="9" fontId="1" fillId="12" borderId="1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 readingOrder="2"/>
    </xf>
    <xf numFmtId="0" fontId="21" fillId="18" borderId="15" xfId="1" applyFont="1" applyFill="1" applyBorder="1" applyAlignment="1">
      <alignment horizontal="center" vertical="center"/>
    </xf>
    <xf numFmtId="0" fontId="16" fillId="0" borderId="0" xfId="1" applyAlignment="1">
      <alignment horizontal="center" vertical="center"/>
    </xf>
    <xf numFmtId="3" fontId="19" fillId="18" borderId="15" xfId="1" applyNumberFormat="1" applyFont="1" applyFill="1" applyBorder="1" applyAlignment="1">
      <alignment horizontal="center" vertical="center" readingOrder="2"/>
    </xf>
    <xf numFmtId="0" fontId="4" fillId="14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 wrapText="1" readingOrder="2"/>
    </xf>
    <xf numFmtId="0" fontId="4" fillId="23" borderId="1" xfId="0" applyFont="1" applyFill="1" applyBorder="1" applyAlignment="1">
      <alignment horizontal="center" vertical="center" wrapText="1" readingOrder="2"/>
    </xf>
    <xf numFmtId="9" fontId="4" fillId="24" borderId="1" xfId="0" applyNumberFormat="1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wrapText="1" readingOrder="2"/>
    </xf>
    <xf numFmtId="3" fontId="4" fillId="0" borderId="1" xfId="0" applyNumberFormat="1" applyFont="1" applyFill="1" applyBorder="1" applyAlignment="1">
      <alignment horizontal="center" vertical="center" wrapText="1" readingOrder="2"/>
    </xf>
    <xf numFmtId="0" fontId="33" fillId="0" borderId="0" xfId="0" applyFont="1"/>
    <xf numFmtId="49" fontId="34" fillId="13" borderId="0" xfId="0" applyNumberFormat="1" applyFont="1" applyFill="1" applyBorder="1" applyAlignment="1">
      <alignment horizontal="center" vertical="center" readingOrder="2"/>
    </xf>
    <xf numFmtId="0" fontId="26" fillId="6" borderId="1" xfId="0" applyFont="1" applyFill="1" applyBorder="1" applyAlignment="1">
      <alignment horizontal="center" vertical="center" wrapText="1" readingOrder="2"/>
    </xf>
    <xf numFmtId="3" fontId="26" fillId="6" borderId="1" xfId="0" applyNumberFormat="1" applyFont="1" applyFill="1" applyBorder="1" applyAlignment="1">
      <alignment horizontal="center" vertical="center" wrapText="1" readingOrder="2"/>
    </xf>
    <xf numFmtId="49" fontId="34" fillId="13" borderId="5" xfId="0" applyNumberFormat="1" applyFont="1" applyFill="1" applyBorder="1" applyAlignment="1">
      <alignment horizontal="center" vertical="center" readingOrder="2"/>
    </xf>
    <xf numFmtId="3" fontId="26" fillId="6" borderId="9" xfId="0" applyNumberFormat="1" applyFont="1" applyFill="1" applyBorder="1" applyAlignment="1">
      <alignment horizontal="center" vertical="center" wrapText="1" readingOrder="2"/>
    </xf>
    <xf numFmtId="0" fontId="35" fillId="13" borderId="0" xfId="0" applyFont="1" applyFill="1"/>
    <xf numFmtId="0" fontId="35" fillId="6" borderId="0" xfId="0" applyFont="1" applyFill="1"/>
    <xf numFmtId="0" fontId="33" fillId="0" borderId="0" xfId="0" applyFont="1" applyBorder="1"/>
    <xf numFmtId="3" fontId="26" fillId="14" borderId="1" xfId="0" applyNumberFormat="1" applyFont="1" applyFill="1" applyBorder="1" applyAlignment="1">
      <alignment horizontal="center" vertical="center" wrapText="1" readingOrder="2"/>
    </xf>
    <xf numFmtId="3" fontId="26" fillId="14" borderId="9" xfId="0" applyNumberFormat="1" applyFont="1" applyFill="1" applyBorder="1" applyAlignment="1">
      <alignment horizontal="center" vertical="center" wrapText="1" readingOrder="2"/>
    </xf>
    <xf numFmtId="0" fontId="26" fillId="13" borderId="5" xfId="0" applyFont="1" applyFill="1" applyBorder="1" applyAlignment="1">
      <alignment horizontal="center" vertical="center" readingOrder="2"/>
    </xf>
    <xf numFmtId="3" fontId="26" fillId="3" borderId="1" xfId="0" applyNumberFormat="1" applyFont="1" applyFill="1" applyBorder="1" applyAlignment="1">
      <alignment horizontal="center" vertical="center" wrapText="1" readingOrder="2"/>
    </xf>
    <xf numFmtId="0" fontId="26" fillId="13" borderId="0" xfId="0" applyFont="1" applyFill="1" applyBorder="1" applyAlignment="1">
      <alignment horizontal="center" vertical="center" readingOrder="2"/>
    </xf>
    <xf numFmtId="3" fontId="26" fillId="9" borderId="1" xfId="0" applyNumberFormat="1" applyFont="1" applyFill="1" applyBorder="1" applyAlignment="1">
      <alignment horizontal="center" vertical="center" wrapText="1" readingOrder="2"/>
    </xf>
    <xf numFmtId="3" fontId="26" fillId="4" borderId="1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 readingOrder="2"/>
    </xf>
    <xf numFmtId="0" fontId="0" fillId="0" borderId="0" xfId="0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0" fontId="1" fillId="19" borderId="16" xfId="0" applyFont="1" applyFill="1" applyBorder="1" applyAlignment="1">
      <alignment horizontal="center" vertical="center" readingOrder="2"/>
    </xf>
    <xf numFmtId="0" fontId="2" fillId="19" borderId="10" xfId="0" applyFont="1" applyFill="1" applyBorder="1" applyAlignment="1">
      <alignment horizontal="right" vertical="center" readingOrder="2"/>
    </xf>
    <xf numFmtId="0" fontId="0" fillId="19" borderId="10" xfId="0" applyFill="1" applyBorder="1"/>
    <xf numFmtId="0" fontId="0" fillId="19" borderId="3" xfId="0" applyFill="1" applyBorder="1"/>
    <xf numFmtId="0" fontId="4" fillId="0" borderId="1" xfId="0" applyFont="1" applyFill="1" applyBorder="1" applyAlignment="1">
      <alignment horizontal="right" vertical="center" wrapText="1" readingOrder="2"/>
    </xf>
    <xf numFmtId="0" fontId="1" fillId="0" borderId="1" xfId="0" applyFont="1" applyFill="1" applyBorder="1" applyAlignment="1">
      <alignment horizontal="right" vertical="center" wrapText="1" readingOrder="2"/>
    </xf>
    <xf numFmtId="0" fontId="1" fillId="14" borderId="16" xfId="0" applyFont="1" applyFill="1" applyBorder="1" applyAlignment="1">
      <alignment horizontal="center" vertical="center" readingOrder="2"/>
    </xf>
    <xf numFmtId="0" fontId="2" fillId="14" borderId="10" xfId="0" applyFont="1" applyFill="1" applyBorder="1" applyAlignment="1">
      <alignment horizontal="right" vertical="center" readingOrder="2"/>
    </xf>
    <xf numFmtId="0" fontId="0" fillId="14" borderId="10" xfId="0" applyFill="1" applyBorder="1"/>
    <xf numFmtId="0" fontId="0" fillId="14" borderId="3" xfId="0" applyFill="1" applyBorder="1"/>
    <xf numFmtId="3" fontId="4" fillId="3" borderId="1" xfId="0" applyNumberFormat="1" applyFont="1" applyFill="1" applyBorder="1" applyAlignment="1">
      <alignment horizontal="right" vertical="center" wrapText="1" readingOrder="2"/>
    </xf>
    <xf numFmtId="9" fontId="4" fillId="25" borderId="1" xfId="0" applyNumberFormat="1" applyFont="1" applyFill="1" applyBorder="1" applyAlignment="1">
      <alignment horizontal="center" vertical="center" wrapText="1" readingOrder="2"/>
    </xf>
    <xf numFmtId="2" fontId="4" fillId="25" borderId="1" xfId="0" applyNumberFormat="1" applyFont="1" applyFill="1" applyBorder="1" applyAlignment="1">
      <alignment horizontal="center" vertical="center" wrapText="1" readingOrder="2"/>
    </xf>
    <xf numFmtId="3" fontId="4" fillId="25" borderId="1" xfId="0" applyNumberFormat="1" applyFont="1" applyFill="1" applyBorder="1" applyAlignment="1">
      <alignment horizontal="center" vertical="center" wrapText="1" readingOrder="2"/>
    </xf>
    <xf numFmtId="0" fontId="1" fillId="23" borderId="16" xfId="0" applyFont="1" applyFill="1" applyBorder="1" applyAlignment="1">
      <alignment horizontal="center" vertical="center" readingOrder="2"/>
    </xf>
    <xf numFmtId="0" fontId="2" fillId="23" borderId="10" xfId="0" applyFont="1" applyFill="1" applyBorder="1" applyAlignment="1">
      <alignment horizontal="right" vertical="center" readingOrder="2"/>
    </xf>
    <xf numFmtId="0" fontId="0" fillId="23" borderId="10" xfId="0" applyFill="1" applyBorder="1"/>
    <xf numFmtId="0" fontId="0" fillId="23" borderId="3" xfId="0" applyFill="1" applyBorder="1"/>
    <xf numFmtId="0" fontId="31" fillId="0" borderId="1" xfId="0" applyFont="1" applyFill="1" applyBorder="1" applyAlignment="1">
      <alignment horizontal="center" vertical="center" wrapText="1" readingOrder="2"/>
    </xf>
    <xf numFmtId="0" fontId="6" fillId="0" borderId="1" xfId="0" applyFont="1" applyFill="1" applyBorder="1"/>
    <xf numFmtId="3" fontId="30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right" vertical="center" readingOrder="2"/>
    </xf>
    <xf numFmtId="3" fontId="2" fillId="0" borderId="1" xfId="0" applyNumberFormat="1" applyFont="1" applyFill="1" applyBorder="1" applyAlignment="1">
      <alignment horizontal="center" vertical="center" readingOrder="2"/>
    </xf>
    <xf numFmtId="0" fontId="37" fillId="0" borderId="1" xfId="0" applyFont="1" applyFill="1" applyBorder="1"/>
    <xf numFmtId="3" fontId="6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readingOrder="2"/>
    </xf>
    <xf numFmtId="0" fontId="4" fillId="0" borderId="1" xfId="0" applyFont="1" applyFill="1" applyBorder="1" applyAlignment="1">
      <alignment horizontal="right" vertical="center" readingOrder="2"/>
    </xf>
    <xf numFmtId="0" fontId="15" fillId="23" borderId="0" xfId="0" applyFont="1" applyFill="1" applyAlignment="1">
      <alignment horizontal="center" vertical="center" wrapText="1"/>
    </xf>
    <xf numFmtId="0" fontId="25" fillId="23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0" fontId="26" fillId="14" borderId="1" xfId="0" applyFont="1" applyFill="1" applyBorder="1" applyAlignment="1">
      <alignment horizontal="center" vertical="center" wrapText="1" readingOrder="2"/>
    </xf>
    <xf numFmtId="0" fontId="26" fillId="3" borderId="1" xfId="0" applyFont="1" applyFill="1" applyBorder="1" applyAlignment="1">
      <alignment horizontal="center" vertical="center" wrapText="1" readingOrder="2"/>
    </xf>
    <xf numFmtId="0" fontId="26" fillId="9" borderId="1" xfId="0" applyFont="1" applyFill="1" applyBorder="1" applyAlignment="1">
      <alignment horizontal="center" vertical="center" wrapText="1" readingOrder="2"/>
    </xf>
    <xf numFmtId="0" fontId="26" fillId="4" borderId="1" xfId="0" applyFont="1" applyFill="1" applyBorder="1" applyAlignment="1">
      <alignment horizontal="center" vertical="center" wrapText="1" readingOrder="2"/>
    </xf>
    <xf numFmtId="49" fontId="6" fillId="13" borderId="5" xfId="0" applyNumberFormat="1" applyFont="1" applyFill="1" applyBorder="1" applyAlignment="1">
      <alignment horizontal="center" vertical="center" readingOrder="2"/>
    </xf>
    <xf numFmtId="3" fontId="4" fillId="6" borderId="9" xfId="0" applyNumberFormat="1" applyFont="1" applyFill="1" applyBorder="1" applyAlignment="1">
      <alignment horizontal="center" vertical="center" wrapText="1" readingOrder="2"/>
    </xf>
    <xf numFmtId="3" fontId="3" fillId="6" borderId="1" xfId="0" applyNumberFormat="1" applyFont="1" applyFill="1" applyBorder="1" applyAlignment="1">
      <alignment horizontal="center" vertical="center" wrapText="1" readingOrder="2"/>
    </xf>
    <xf numFmtId="0" fontId="3" fillId="14" borderId="1" xfId="0" applyFont="1" applyFill="1" applyBorder="1" applyAlignment="1">
      <alignment horizontal="center" vertical="center" wrapText="1" readingOrder="2"/>
    </xf>
    <xf numFmtId="3" fontId="3" fillId="14" borderId="1" xfId="0" applyNumberFormat="1" applyFont="1" applyFill="1" applyBorder="1" applyAlignment="1">
      <alignment horizontal="center" vertical="center" wrapText="1" readingOrder="2"/>
    </xf>
    <xf numFmtId="49" fontId="38" fillId="13" borderId="0" xfId="0" applyNumberFormat="1" applyFont="1" applyFill="1" applyBorder="1" applyAlignment="1">
      <alignment horizontal="center" vertical="center" readingOrder="2"/>
    </xf>
    <xf numFmtId="49" fontId="38" fillId="13" borderId="5" xfId="0" applyNumberFormat="1" applyFont="1" applyFill="1" applyBorder="1" applyAlignment="1">
      <alignment horizontal="center" vertical="center" readingOrder="2"/>
    </xf>
    <xf numFmtId="3" fontId="3" fillId="14" borderId="9" xfId="0" applyNumberFormat="1" applyFont="1" applyFill="1" applyBorder="1" applyAlignment="1">
      <alignment horizontal="center" vertical="center" wrapText="1" readingOrder="2"/>
    </xf>
    <xf numFmtId="0" fontId="3" fillId="9" borderId="1" xfId="0" applyFont="1" applyFill="1" applyBorder="1" applyAlignment="1">
      <alignment horizontal="center" vertical="center" wrapText="1" readingOrder="2"/>
    </xf>
    <xf numFmtId="3" fontId="3" fillId="9" borderId="1" xfId="0" applyNumberFormat="1" applyFont="1" applyFill="1" applyBorder="1" applyAlignment="1">
      <alignment horizontal="center" vertical="center" wrapText="1" readingOrder="2"/>
    </xf>
    <xf numFmtId="0" fontId="3" fillId="4" borderId="9" xfId="0" applyFont="1" applyFill="1" applyBorder="1" applyAlignment="1">
      <alignment horizontal="center" vertical="center" wrapText="1" readingOrder="2"/>
    </xf>
    <xf numFmtId="3" fontId="3" fillId="4" borderId="1" xfId="0" applyNumberFormat="1" applyFont="1" applyFill="1" applyBorder="1" applyAlignment="1">
      <alignment horizontal="center" vertical="center" wrapText="1" readingOrder="2"/>
    </xf>
    <xf numFmtId="0" fontId="35" fillId="0" borderId="0" xfId="0" applyFont="1"/>
    <xf numFmtId="0" fontId="39" fillId="13" borderId="5" xfId="0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wrapText="1" readingOrder="2"/>
    </xf>
    <xf numFmtId="3" fontId="3" fillId="3" borderId="1" xfId="0" applyNumberFormat="1" applyFont="1" applyFill="1" applyBorder="1" applyAlignment="1">
      <alignment horizontal="center" vertical="center" wrapText="1" readingOrder="2"/>
    </xf>
    <xf numFmtId="0" fontId="39" fillId="13" borderId="0" xfId="0" applyFont="1" applyFill="1" applyBorder="1" applyAlignment="1">
      <alignment horizontal="center" vertical="center" readingOrder="2"/>
    </xf>
    <xf numFmtId="3" fontId="39" fillId="6" borderId="1" xfId="0" applyNumberFormat="1" applyFont="1" applyFill="1" applyBorder="1" applyAlignment="1">
      <alignment horizontal="center" vertical="center" wrapText="1" readingOrder="2"/>
    </xf>
    <xf numFmtId="0" fontId="28" fillId="13" borderId="15" xfId="1" applyFont="1" applyFill="1" applyBorder="1" applyAlignment="1">
      <alignment horizontal="center" vertical="center" wrapText="1" readingOrder="2"/>
    </xf>
    <xf numFmtId="9" fontId="40" fillId="9" borderId="15" xfId="1" applyNumberFormat="1" applyFont="1" applyFill="1" applyBorder="1" applyAlignment="1">
      <alignment horizontal="center" vertical="center"/>
    </xf>
    <xf numFmtId="0" fontId="40" fillId="9" borderId="15" xfId="1" applyFont="1" applyFill="1" applyBorder="1" applyAlignment="1">
      <alignment horizontal="center" vertical="center"/>
    </xf>
    <xf numFmtId="3" fontId="36" fillId="9" borderId="15" xfId="1" applyNumberFormat="1" applyFont="1" applyFill="1" applyBorder="1" applyAlignment="1">
      <alignment horizontal="center" vertical="center" readingOrder="2"/>
    </xf>
    <xf numFmtId="0" fontId="42" fillId="0" borderId="0" xfId="1" applyFont="1"/>
    <xf numFmtId="0" fontId="21" fillId="0" borderId="0" xfId="1" applyFont="1"/>
    <xf numFmtId="0" fontId="43" fillId="0" borderId="0" xfId="1" applyFont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 readingOrder="2"/>
    </xf>
    <xf numFmtId="3" fontId="4" fillId="11" borderId="1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9" fontId="4" fillId="23" borderId="1" xfId="0" applyNumberFormat="1" applyFont="1" applyFill="1" applyBorder="1" applyAlignment="1">
      <alignment horizontal="center" vertical="center" wrapText="1" readingOrder="2"/>
    </xf>
    <xf numFmtId="3" fontId="4" fillId="26" borderId="1" xfId="0" applyNumberFormat="1" applyFont="1" applyFill="1" applyBorder="1" applyAlignment="1">
      <alignment horizontal="center" vertical="center" wrapText="1" readingOrder="2"/>
    </xf>
    <xf numFmtId="3" fontId="3" fillId="25" borderId="1" xfId="0" applyNumberFormat="1" applyFont="1" applyFill="1" applyBorder="1" applyAlignment="1">
      <alignment horizontal="center" vertical="center" wrapText="1" readingOrder="2"/>
    </xf>
    <xf numFmtId="2" fontId="4" fillId="9" borderId="1" xfId="0" applyNumberFormat="1" applyFont="1" applyFill="1" applyBorder="1" applyAlignment="1">
      <alignment horizontal="center" vertical="center" wrapText="1" readingOrder="2"/>
    </xf>
    <xf numFmtId="2" fontId="4" fillId="27" borderId="1" xfId="0" applyNumberFormat="1" applyFont="1" applyFill="1" applyBorder="1" applyAlignment="1">
      <alignment horizontal="center" vertical="center" wrapText="1" readingOrder="2"/>
    </xf>
    <xf numFmtId="3" fontId="4" fillId="19" borderId="1" xfId="0" applyNumberFormat="1" applyFont="1" applyFill="1" applyBorder="1" applyAlignment="1">
      <alignment horizontal="center" vertical="center" wrapText="1" readingOrder="2"/>
    </xf>
    <xf numFmtId="3" fontId="4" fillId="28" borderId="1" xfId="0" applyNumberFormat="1" applyFont="1" applyFill="1" applyBorder="1" applyAlignment="1">
      <alignment horizontal="center" vertical="center" wrapText="1" readingOrder="2"/>
    </xf>
    <xf numFmtId="3" fontId="4" fillId="19" borderId="1" xfId="0" applyNumberFormat="1" applyFont="1" applyFill="1" applyBorder="1" applyAlignment="1">
      <alignment horizontal="right" vertical="center" wrapText="1" readingOrder="2"/>
    </xf>
    <xf numFmtId="9" fontId="4" fillId="28" borderId="1" xfId="0" applyNumberFormat="1" applyFont="1" applyFill="1" applyBorder="1" applyAlignment="1">
      <alignment horizontal="center" vertical="center" wrapText="1" readingOrder="2"/>
    </xf>
    <xf numFmtId="2" fontId="4" fillId="28" borderId="1" xfId="0" applyNumberFormat="1" applyFont="1" applyFill="1" applyBorder="1" applyAlignment="1">
      <alignment horizontal="center" vertical="center" wrapText="1" readingOrder="2"/>
    </xf>
    <xf numFmtId="0" fontId="17" fillId="15" borderId="13" xfId="1" applyFont="1" applyFill="1" applyBorder="1" applyAlignment="1">
      <alignment horizontal="center" vertical="center" readingOrder="2"/>
    </xf>
    <xf numFmtId="0" fontId="17" fillId="15" borderId="14" xfId="1" applyFont="1" applyFill="1" applyBorder="1" applyAlignment="1">
      <alignment horizontal="center" vertical="center" readingOrder="2"/>
    </xf>
    <xf numFmtId="0" fontId="1" fillId="9" borderId="1" xfId="0" applyFont="1" applyFill="1" applyBorder="1" applyAlignment="1">
      <alignment horizontal="center" vertical="center" readingOrder="2"/>
    </xf>
    <xf numFmtId="0" fontId="1" fillId="23" borderId="1" xfId="0" applyFont="1" applyFill="1" applyBorder="1" applyAlignment="1">
      <alignment horizontal="center" vertical="center" readingOrder="2"/>
    </xf>
    <xf numFmtId="164" fontId="1" fillId="23" borderId="1" xfId="0" applyNumberFormat="1" applyFont="1" applyFill="1" applyBorder="1" applyAlignment="1">
      <alignment horizontal="center" vertical="center" readingOrder="2"/>
    </xf>
    <xf numFmtId="3" fontId="45" fillId="13" borderId="15" xfId="1" applyNumberFormat="1" applyFont="1" applyFill="1" applyBorder="1" applyAlignment="1">
      <alignment horizontal="center" vertical="center" wrapText="1" readingOrder="2"/>
    </xf>
    <xf numFmtId="3" fontId="4" fillId="13" borderId="15" xfId="1" applyNumberFormat="1" applyFont="1" applyFill="1" applyBorder="1" applyAlignment="1">
      <alignment horizontal="center" vertical="center" wrapText="1" readingOrder="2"/>
    </xf>
    <xf numFmtId="166" fontId="43" fillId="0" borderId="0" xfId="1" applyNumberFormat="1" applyFont="1" applyAlignment="1">
      <alignment horizontal="center" vertical="center"/>
    </xf>
    <xf numFmtId="0" fontId="4" fillId="13" borderId="15" xfId="1" applyFont="1" applyFill="1" applyBorder="1" applyAlignment="1">
      <alignment horizontal="center" vertical="center" wrapText="1" readingOrder="2"/>
    </xf>
    <xf numFmtId="0" fontId="4" fillId="13" borderId="15" xfId="1" applyFont="1" applyFill="1" applyBorder="1" applyAlignment="1">
      <alignment horizontal="right" vertical="center" wrapText="1" readingOrder="2"/>
    </xf>
    <xf numFmtId="0" fontId="11" fillId="13" borderId="15" xfId="1" applyFont="1" applyFill="1" applyBorder="1" applyAlignment="1">
      <alignment horizontal="center" vertical="center" wrapText="1" readingOrder="2"/>
    </xf>
    <xf numFmtId="0" fontId="25" fillId="18" borderId="15" xfId="1" applyFont="1" applyFill="1" applyBorder="1" applyAlignment="1">
      <alignment horizontal="center" vertical="center"/>
    </xf>
    <xf numFmtId="0" fontId="4" fillId="13" borderId="17" xfId="1" applyFont="1" applyFill="1" applyBorder="1" applyAlignment="1">
      <alignment horizontal="right" vertical="center" wrapText="1" readingOrder="2"/>
    </xf>
    <xf numFmtId="0" fontId="11" fillId="13" borderId="18" xfId="1" applyFont="1" applyFill="1" applyBorder="1" applyAlignment="1">
      <alignment horizontal="center" vertical="center" wrapText="1" readingOrder="2"/>
    </xf>
    <xf numFmtId="3" fontId="48" fillId="18" borderId="15" xfId="1" applyNumberFormat="1" applyFont="1" applyFill="1" applyBorder="1" applyAlignment="1">
      <alignment horizontal="center" vertical="center" readingOrder="2"/>
    </xf>
    <xf numFmtId="0" fontId="21" fillId="0" borderId="24" xfId="1" applyFont="1" applyBorder="1"/>
    <xf numFmtId="0" fontId="16" fillId="0" borderId="24" xfId="1" applyBorder="1"/>
    <xf numFmtId="0" fontId="16" fillId="0" borderId="24" xfId="1" applyBorder="1" applyAlignment="1">
      <alignment horizontal="center" vertical="center"/>
    </xf>
    <xf numFmtId="0" fontId="16" fillId="0" borderId="23" xfId="1" applyBorder="1" applyAlignment="1">
      <alignment horizontal="center" vertical="center"/>
    </xf>
    <xf numFmtId="0" fontId="21" fillId="0" borderId="25" xfId="1" applyFont="1" applyBorder="1"/>
    <xf numFmtId="0" fontId="16" fillId="0" borderId="25" xfId="1" applyBorder="1"/>
    <xf numFmtId="0" fontId="16" fillId="0" borderId="25" xfId="1" applyBorder="1" applyAlignment="1">
      <alignment horizontal="center" vertical="center"/>
    </xf>
    <xf numFmtId="0" fontId="16" fillId="0" borderId="26" xfId="1" applyBorder="1" applyAlignment="1">
      <alignment horizontal="center" vertical="center"/>
    </xf>
    <xf numFmtId="0" fontId="49" fillId="15" borderId="14" xfId="1" applyFont="1" applyFill="1" applyBorder="1" applyAlignment="1">
      <alignment horizontal="center" vertical="center" readingOrder="2"/>
    </xf>
    <xf numFmtId="3" fontId="12" fillId="3" borderId="1" xfId="0" applyNumberFormat="1" applyFont="1" applyFill="1" applyBorder="1" applyAlignment="1">
      <alignment horizontal="right" vertical="center" wrapText="1" readingOrder="2"/>
    </xf>
    <xf numFmtId="3" fontId="18" fillId="18" borderId="15" xfId="1" applyNumberFormat="1" applyFont="1" applyFill="1" applyBorder="1" applyAlignment="1">
      <alignment horizontal="center" vertical="center" readingOrder="2"/>
    </xf>
    <xf numFmtId="0" fontId="3" fillId="18" borderId="17" xfId="1" applyFont="1" applyFill="1" applyBorder="1" applyAlignment="1">
      <alignment horizontal="right" vertical="center" readingOrder="2"/>
    </xf>
    <xf numFmtId="0" fontId="3" fillId="18" borderId="18" xfId="1" applyFont="1" applyFill="1" applyBorder="1" applyAlignment="1">
      <alignment horizontal="right" vertical="center" readingOrder="2"/>
    </xf>
    <xf numFmtId="0" fontId="30" fillId="18" borderId="15" xfId="1" applyFont="1" applyFill="1" applyBorder="1" applyAlignment="1">
      <alignment horizontal="center" vertical="center"/>
    </xf>
    <xf numFmtId="3" fontId="50" fillId="18" borderId="15" xfId="1" applyNumberFormat="1" applyFont="1" applyFill="1" applyBorder="1" applyAlignment="1">
      <alignment horizontal="center" vertical="center" readingOrder="2"/>
    </xf>
    <xf numFmtId="10" fontId="26" fillId="5" borderId="1" xfId="0" applyNumberFormat="1" applyFont="1" applyFill="1" applyBorder="1" applyAlignment="1">
      <alignment horizontal="center" vertical="center" readingOrder="2"/>
    </xf>
    <xf numFmtId="10" fontId="3" fillId="23" borderId="1" xfId="0" applyNumberFormat="1" applyFont="1" applyFill="1" applyBorder="1" applyAlignment="1">
      <alignment horizontal="center" vertical="center" readingOrder="2"/>
    </xf>
    <xf numFmtId="0" fontId="17" fillId="15" borderId="19" xfId="1" applyFont="1" applyFill="1" applyBorder="1" applyAlignment="1">
      <alignment horizontal="center" vertical="center" readingOrder="2"/>
    </xf>
    <xf numFmtId="0" fontId="17" fillId="15" borderId="20" xfId="1" applyFont="1" applyFill="1" applyBorder="1" applyAlignment="1">
      <alignment horizontal="center" vertical="center" readingOrder="2"/>
    </xf>
    <xf numFmtId="0" fontId="17" fillId="15" borderId="21" xfId="1" applyFont="1" applyFill="1" applyBorder="1" applyAlignment="1">
      <alignment horizontal="center" vertical="center" readingOrder="2"/>
    </xf>
    <xf numFmtId="0" fontId="47" fillId="9" borderId="17" xfId="1" applyFont="1" applyFill="1" applyBorder="1" applyAlignment="1">
      <alignment horizontal="right" vertical="center" wrapText="1" readingOrder="2"/>
    </xf>
    <xf numFmtId="0" fontId="47" fillId="9" borderId="18" xfId="1" applyFont="1" applyFill="1" applyBorder="1" applyAlignment="1">
      <alignment horizontal="right" vertical="center" wrapText="1" readingOrder="2"/>
    </xf>
    <xf numFmtId="0" fontId="36" fillId="9" borderId="17" xfId="1" applyFont="1" applyFill="1" applyBorder="1" applyAlignment="1">
      <alignment horizontal="center" vertical="center" readingOrder="2"/>
    </xf>
    <xf numFmtId="0" fontId="36" fillId="9" borderId="18" xfId="1" applyFont="1" applyFill="1" applyBorder="1" applyAlignment="1">
      <alignment horizontal="center" vertical="center" readingOrder="2"/>
    </xf>
    <xf numFmtId="0" fontId="4" fillId="18" borderId="17" xfId="1" applyFont="1" applyFill="1" applyBorder="1" applyAlignment="1">
      <alignment horizontal="right" vertical="center" readingOrder="2"/>
    </xf>
    <xf numFmtId="0" fontId="4" fillId="18" borderId="18" xfId="1" applyFont="1" applyFill="1" applyBorder="1" applyAlignment="1">
      <alignment horizontal="right" vertical="center" readingOrder="2"/>
    </xf>
    <xf numFmtId="0" fontId="17" fillId="15" borderId="13" xfId="1" applyFont="1" applyFill="1" applyBorder="1" applyAlignment="1">
      <alignment horizontal="center" vertical="center" readingOrder="2"/>
    </xf>
    <xf numFmtId="0" fontId="17" fillId="15" borderId="14" xfId="1" applyFont="1" applyFill="1" applyBorder="1" applyAlignment="1">
      <alignment horizontal="center" vertical="center" readingOrder="2"/>
    </xf>
    <xf numFmtId="0" fontId="19" fillId="18" borderId="17" xfId="1" applyFont="1" applyFill="1" applyBorder="1" applyAlignment="1">
      <alignment horizontal="center" vertical="center" readingOrder="2"/>
    </xf>
    <xf numFmtId="0" fontId="19" fillId="18" borderId="18" xfId="1" applyFont="1" applyFill="1" applyBorder="1" applyAlignment="1">
      <alignment horizontal="center" vertical="center" readingOrder="2"/>
    </xf>
    <xf numFmtId="0" fontId="41" fillId="9" borderId="17" xfId="1" applyFont="1" applyFill="1" applyBorder="1" applyAlignment="1">
      <alignment horizontal="center" vertical="center" wrapText="1" readingOrder="2"/>
    </xf>
    <xf numFmtId="0" fontId="41" fillId="9" borderId="18" xfId="1" applyFont="1" applyFill="1" applyBorder="1" applyAlignment="1">
      <alignment horizontal="center" vertical="center" wrapText="1" readingOrder="2"/>
    </xf>
    <xf numFmtId="0" fontId="1" fillId="13" borderId="0" xfId="0" applyFont="1" applyFill="1" applyAlignment="1">
      <alignment horizontal="right" vertical="center" wrapText="1" readingOrder="2"/>
    </xf>
    <xf numFmtId="3" fontId="4" fillId="8" borderId="2" xfId="0" applyNumberFormat="1" applyFont="1" applyFill="1" applyBorder="1" applyAlignment="1">
      <alignment horizontal="center" vertical="center" wrapText="1" readingOrder="2"/>
    </xf>
    <xf numFmtId="3" fontId="4" fillId="8" borderId="4" xfId="0" applyNumberFormat="1" applyFont="1" applyFill="1" applyBorder="1" applyAlignment="1">
      <alignment horizontal="center" vertical="center" wrapText="1" readingOrder="2"/>
    </xf>
    <xf numFmtId="3" fontId="4" fillId="8" borderId="6" xfId="0" applyNumberFormat="1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4" fillId="11" borderId="6" xfId="0" applyFont="1" applyFill="1" applyBorder="1" applyAlignment="1">
      <alignment horizontal="center" vertical="center" wrapText="1" readingOrder="2"/>
    </xf>
    <xf numFmtId="49" fontId="4" fillId="11" borderId="2" xfId="0" applyNumberFormat="1" applyFont="1" applyFill="1" applyBorder="1" applyAlignment="1">
      <alignment horizontal="center" vertical="center" wrapText="1" readingOrder="2"/>
    </xf>
    <xf numFmtId="49" fontId="4" fillId="11" borderId="6" xfId="0" applyNumberFormat="1" applyFont="1" applyFill="1" applyBorder="1" applyAlignment="1">
      <alignment horizontal="center" vertical="center" wrapText="1" readingOrder="2"/>
    </xf>
    <xf numFmtId="0" fontId="2" fillId="20" borderId="1" xfId="0" applyFont="1" applyFill="1" applyBorder="1" applyAlignment="1">
      <alignment horizontal="center" vertical="center" wrapText="1" readingOrder="2"/>
    </xf>
    <xf numFmtId="0" fontId="4" fillId="20" borderId="7" xfId="0" applyFont="1" applyFill="1" applyBorder="1" applyAlignment="1">
      <alignment horizontal="center" vertical="center" wrapText="1" readingOrder="2"/>
    </xf>
    <xf numFmtId="0" fontId="4" fillId="20" borderId="9" xfId="0" applyFont="1" applyFill="1" applyBorder="1" applyAlignment="1">
      <alignment horizontal="center" vertical="center" wrapText="1" readingOrder="2"/>
    </xf>
    <xf numFmtId="0" fontId="3" fillId="20" borderId="7" xfId="0" applyFont="1" applyFill="1" applyBorder="1" applyAlignment="1">
      <alignment horizontal="center" vertical="center" wrapText="1" readingOrder="2"/>
    </xf>
    <xf numFmtId="0" fontId="3" fillId="20" borderId="9" xfId="0" applyFont="1" applyFill="1" applyBorder="1" applyAlignment="1">
      <alignment horizontal="center" vertical="center" wrapText="1" readingOrder="2"/>
    </xf>
    <xf numFmtId="3" fontId="4" fillId="11" borderId="1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165" fontId="4" fillId="8" borderId="2" xfId="0" applyNumberFormat="1" applyFont="1" applyFill="1" applyBorder="1" applyAlignment="1">
      <alignment horizontal="center" vertical="center" wrapText="1" readingOrder="2"/>
    </xf>
    <xf numFmtId="165" fontId="4" fillId="8" borderId="4" xfId="0" applyNumberFormat="1" applyFont="1" applyFill="1" applyBorder="1" applyAlignment="1">
      <alignment horizontal="center" vertical="center" wrapText="1" readingOrder="2"/>
    </xf>
    <xf numFmtId="165" fontId="4" fillId="8" borderId="6" xfId="0" applyNumberFormat="1" applyFont="1" applyFill="1" applyBorder="1" applyAlignment="1">
      <alignment horizontal="center" vertical="center" wrapText="1" readingOrder="2"/>
    </xf>
    <xf numFmtId="3" fontId="4" fillId="8" borderId="3" xfId="0" applyNumberFormat="1" applyFont="1" applyFill="1" applyBorder="1" applyAlignment="1">
      <alignment horizontal="center" vertical="center" wrapText="1" readingOrder="2"/>
    </xf>
    <xf numFmtId="3" fontId="4" fillId="8" borderId="5" xfId="0" applyNumberFormat="1" applyFont="1" applyFill="1" applyBorder="1" applyAlignment="1">
      <alignment horizontal="center" vertical="center" wrapText="1" readingOrder="2"/>
    </xf>
    <xf numFmtId="3" fontId="4" fillId="8" borderId="12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1" fillId="13" borderId="0" xfId="0" applyFont="1" applyFill="1" applyBorder="1" applyAlignment="1">
      <alignment horizontal="right" vertical="center" wrapText="1" readingOrder="2"/>
    </xf>
    <xf numFmtId="0" fontId="3" fillId="6" borderId="1" xfId="0" applyFont="1" applyFill="1" applyBorder="1" applyAlignment="1">
      <alignment horizontal="center" vertical="center" wrapText="1" readingOrder="2"/>
    </xf>
    <xf numFmtId="0" fontId="26" fillId="6" borderId="1" xfId="0" applyFont="1" applyFill="1" applyBorder="1" applyAlignment="1">
      <alignment horizontal="center" vertical="center" wrapText="1" readingOrder="2"/>
    </xf>
    <xf numFmtId="0" fontId="2" fillId="6" borderId="1" xfId="0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0" fontId="1" fillId="11" borderId="1" xfId="0" applyFont="1" applyFill="1" applyBorder="1" applyAlignment="1">
      <alignment horizontal="center" vertical="center" wrapText="1" readingOrder="2"/>
    </xf>
    <xf numFmtId="3" fontId="4" fillId="11" borderId="2" xfId="0" applyNumberFormat="1" applyFont="1" applyFill="1" applyBorder="1" applyAlignment="1">
      <alignment horizontal="center" vertical="center" wrapText="1" readingOrder="2"/>
    </xf>
    <xf numFmtId="3" fontId="4" fillId="11" borderId="4" xfId="0" applyNumberFormat="1" applyFont="1" applyFill="1" applyBorder="1" applyAlignment="1">
      <alignment horizontal="center" vertical="center" wrapText="1" readingOrder="2"/>
    </xf>
    <xf numFmtId="3" fontId="4" fillId="11" borderId="6" xfId="0" applyNumberFormat="1" applyFont="1" applyFill="1" applyBorder="1" applyAlignment="1">
      <alignment horizontal="center" vertical="center" wrapText="1" readingOrder="2"/>
    </xf>
    <xf numFmtId="3" fontId="4" fillId="11" borderId="3" xfId="0" applyNumberFormat="1" applyFont="1" applyFill="1" applyBorder="1" applyAlignment="1">
      <alignment horizontal="center" vertical="center" wrapText="1" readingOrder="2"/>
    </xf>
    <xf numFmtId="3" fontId="4" fillId="11" borderId="5" xfId="0" applyNumberFormat="1" applyFont="1" applyFill="1" applyBorder="1" applyAlignment="1">
      <alignment horizontal="center" vertical="center" wrapText="1" readingOrder="2"/>
    </xf>
    <xf numFmtId="3" fontId="4" fillId="11" borderId="12" xfId="0" applyNumberFormat="1" applyFont="1" applyFill="1" applyBorder="1" applyAlignment="1">
      <alignment horizontal="center" vertical="center" wrapText="1" readingOrder="2"/>
    </xf>
    <xf numFmtId="165" fontId="4" fillId="11" borderId="2" xfId="0" applyNumberFormat="1" applyFont="1" applyFill="1" applyBorder="1" applyAlignment="1">
      <alignment horizontal="center" vertical="center" wrapText="1" readingOrder="2"/>
    </xf>
    <xf numFmtId="165" fontId="4" fillId="11" borderId="4" xfId="0" applyNumberFormat="1" applyFont="1" applyFill="1" applyBorder="1" applyAlignment="1">
      <alignment horizontal="center" vertical="center" wrapText="1" readingOrder="2"/>
    </xf>
    <xf numFmtId="165" fontId="4" fillId="11" borderId="6" xfId="0" applyNumberFormat="1" applyFont="1" applyFill="1" applyBorder="1" applyAlignment="1">
      <alignment horizontal="center" vertical="center" wrapText="1" readingOrder="2"/>
    </xf>
    <xf numFmtId="0" fontId="1" fillId="11" borderId="7" xfId="0" applyFont="1" applyFill="1" applyBorder="1" applyAlignment="1">
      <alignment horizontal="center" vertical="center" wrapText="1" readingOrder="2"/>
    </xf>
    <xf numFmtId="0" fontId="1" fillId="11" borderId="8" xfId="0" applyFont="1" applyFill="1" applyBorder="1" applyAlignment="1">
      <alignment horizontal="center" vertical="center" wrapText="1" readingOrder="2"/>
    </xf>
    <xf numFmtId="0" fontId="1" fillId="11" borderId="9" xfId="0" applyFont="1" applyFill="1" applyBorder="1" applyAlignment="1">
      <alignment horizontal="center" vertical="center" wrapText="1" readingOrder="2"/>
    </xf>
    <xf numFmtId="0" fontId="2" fillId="14" borderId="1" xfId="0" applyFont="1" applyFill="1" applyBorder="1" applyAlignment="1">
      <alignment horizontal="center" vertical="center" wrapText="1" readingOrder="2"/>
    </xf>
    <xf numFmtId="0" fontId="26" fillId="14" borderId="1" xfId="0" applyFont="1" applyFill="1" applyBorder="1" applyAlignment="1">
      <alignment horizontal="center" vertical="center" wrapText="1" readingOrder="2"/>
    </xf>
    <xf numFmtId="0" fontId="3" fillId="14" borderId="1" xfId="0" applyFont="1" applyFill="1" applyBorder="1" applyAlignment="1">
      <alignment horizontal="center" vertical="center" wrapText="1" readingOrder="2"/>
    </xf>
    <xf numFmtId="165" fontId="4" fillId="8" borderId="1" xfId="0" applyNumberFormat="1" applyFont="1" applyFill="1" applyBorder="1" applyAlignment="1">
      <alignment horizontal="center" vertical="center" wrapText="1" readingOrder="2"/>
    </xf>
    <xf numFmtId="165" fontId="4" fillId="11" borderId="1" xfId="0" applyNumberFormat="1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26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3" fillId="9" borderId="1" xfId="0" applyFont="1" applyFill="1" applyBorder="1" applyAlignment="1">
      <alignment horizontal="center" vertical="center" wrapText="1" readingOrder="2"/>
    </xf>
    <xf numFmtId="0" fontId="1" fillId="11" borderId="2" xfId="0" applyFont="1" applyFill="1" applyBorder="1" applyAlignment="1">
      <alignment horizontal="center" vertical="center" wrapText="1" readingOrder="2"/>
    </xf>
    <xf numFmtId="0" fontId="1" fillId="11" borderId="4" xfId="0" applyFont="1" applyFill="1" applyBorder="1" applyAlignment="1">
      <alignment horizontal="center" vertical="center" wrapText="1" readingOrder="2"/>
    </xf>
    <xf numFmtId="0" fontId="1" fillId="11" borderId="6" xfId="0" applyFont="1" applyFill="1" applyBorder="1" applyAlignment="1">
      <alignment horizontal="center" vertical="center" wrapText="1" readingOrder="2"/>
    </xf>
    <xf numFmtId="0" fontId="26" fillId="9" borderId="1" xfId="0" applyFont="1" applyFill="1" applyBorder="1" applyAlignment="1">
      <alignment horizontal="center" vertical="center" wrapText="1" readingOrder="2"/>
    </xf>
    <xf numFmtId="0" fontId="4" fillId="11" borderId="7" xfId="0" applyFont="1" applyFill="1" applyBorder="1" applyAlignment="1">
      <alignment horizontal="center" vertical="center" wrapText="1" readingOrder="2"/>
    </xf>
    <xf numFmtId="0" fontId="4" fillId="11" borderId="8" xfId="0" applyFont="1" applyFill="1" applyBorder="1" applyAlignment="1">
      <alignment horizontal="center" vertical="center" wrapText="1" readingOrder="2"/>
    </xf>
    <xf numFmtId="0" fontId="4" fillId="11" borderId="9" xfId="0" applyFont="1" applyFill="1" applyBorder="1" applyAlignment="1">
      <alignment horizontal="center" vertical="center" wrapText="1" readingOrder="2"/>
    </xf>
    <xf numFmtId="0" fontId="2" fillId="9" borderId="2" xfId="0" applyFont="1" applyFill="1" applyBorder="1" applyAlignment="1">
      <alignment horizontal="center" vertical="center" wrapText="1" readingOrder="2"/>
    </xf>
    <xf numFmtId="0" fontId="2" fillId="9" borderId="4" xfId="0" applyFont="1" applyFill="1" applyBorder="1" applyAlignment="1">
      <alignment horizontal="center" vertical="center" wrapText="1" readingOrder="2"/>
    </xf>
    <xf numFmtId="0" fontId="2" fillId="9" borderId="6" xfId="0" applyFont="1" applyFill="1" applyBorder="1" applyAlignment="1">
      <alignment horizontal="center" vertical="center" wrapText="1" readingOrder="2"/>
    </xf>
    <xf numFmtId="0" fontId="1" fillId="8" borderId="2" xfId="0" applyFont="1" applyFill="1" applyBorder="1" applyAlignment="1">
      <alignment horizontal="center" vertical="center" wrapText="1" readingOrder="2"/>
    </xf>
    <xf numFmtId="0" fontId="1" fillId="8" borderId="4" xfId="0" applyFont="1" applyFill="1" applyBorder="1" applyAlignment="1">
      <alignment horizontal="center" vertical="center" wrapText="1" readingOrder="2"/>
    </xf>
    <xf numFmtId="0" fontId="1" fillId="8" borderId="6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0" fontId="26" fillId="4" borderId="1" xfId="0" applyFont="1" applyFill="1" applyBorder="1" applyAlignment="1">
      <alignment horizontal="center" vertical="center" wrapText="1" readingOrder="2"/>
    </xf>
    <xf numFmtId="3" fontId="1" fillId="11" borderId="2" xfId="0" applyNumberFormat="1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4" fillId="11" borderId="1" xfId="0" applyNumberFormat="1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horizontal="center" vertical="center" wrapText="1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  <xf numFmtId="0" fontId="16" fillId="0" borderId="27" xfId="1" applyBorder="1" applyAlignment="1">
      <alignment horizontal="center" vertical="center"/>
    </xf>
    <xf numFmtId="0" fontId="16" fillId="0" borderId="28" xfId="1" applyBorder="1" applyAlignment="1">
      <alignment horizontal="center" vertical="center"/>
    </xf>
    <xf numFmtId="0" fontId="16" fillId="0" borderId="29" xfId="1" applyBorder="1"/>
    <xf numFmtId="0" fontId="21" fillId="0" borderId="25" xfId="1" applyFont="1" applyBorder="1" applyAlignment="1">
      <alignment horizontal="left"/>
    </xf>
    <xf numFmtId="166" fontId="21" fillId="0" borderId="25" xfId="1" applyNumberFormat="1" applyFont="1" applyBorder="1" applyAlignment="1">
      <alignment horizontal="right"/>
    </xf>
    <xf numFmtId="0" fontId="51" fillId="15" borderId="22" xfId="2" applyFont="1" applyFill="1" applyBorder="1" applyAlignment="1">
      <alignment horizontal="left" vertical="center" readingOrder="2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</dxf>
  </dxfs>
  <tableStyles count="0" defaultTableStyle="TableStyleMedium2" defaultPivotStyle="PivotStyleLight16"/>
  <colors>
    <mruColors>
      <color rgb="FF083348"/>
      <color rgb="FF003550"/>
      <color rgb="FF002F46"/>
      <color rgb="FF006699"/>
      <color rgb="FF025498"/>
      <color rgb="FFC4D79B"/>
      <color rgb="FF99CC00"/>
      <color rgb="FFE8D5FB"/>
      <color rgb="FFDEC2FA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rPr>
              <a:t>نسبت تقریبی هزینه خدمات مختلف طراحی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EB-4747-8011-27121C310C3B}"/>
              </c:ext>
            </c:extLst>
          </c:dPt>
          <c:dPt>
            <c:idx val="1"/>
            <c:bubble3D val="0"/>
            <c:spPr>
              <a:solidFill>
                <a:srgbClr val="C4D7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EB-4747-8011-27121C310C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EB-4747-8011-27121C310C3B}"/>
              </c:ext>
            </c:extLst>
          </c:dPt>
          <c:dPt>
            <c:idx val="3"/>
            <c:bubble3D val="0"/>
            <c:spPr>
              <a:solidFill>
                <a:srgbClr val="006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EB-4747-8011-27121C310C3B}"/>
              </c:ext>
            </c:extLst>
          </c:dPt>
          <c:dLbls>
            <c:dLbl>
              <c:idx val="0"/>
              <c:layout>
                <c:manualLayout>
                  <c:x val="3.0696176666906674E-2"/>
                  <c:y val="-0.13209480232505649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18750"/>
                        <a:gd name="adj2" fmla="val -8333"/>
                        <a:gd name="adj3" fmla="val 18750"/>
                        <a:gd name="adj4" fmla="val -16667"/>
                        <a:gd name="adj5" fmla="val 84215"/>
                        <a:gd name="adj6" fmla="val -6364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25EB-4747-8011-27121C310C3B}"/>
                </c:ext>
              </c:extLst>
            </c:dLbl>
            <c:dLbl>
              <c:idx val="1"/>
              <c:layout>
                <c:manualLayout>
                  <c:x val="0.26125448975369625"/>
                  <c:y val="-5.1793655673151522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78079"/>
                        <a:gd name="adj2" fmla="val -2878"/>
                        <a:gd name="adj3" fmla="val 78078"/>
                        <a:gd name="adj4" fmla="val -75897"/>
                        <a:gd name="adj5" fmla="val 27989"/>
                        <a:gd name="adj6" fmla="val -8622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25EB-4747-8011-27121C310C3B}"/>
                </c:ext>
              </c:extLst>
            </c:dLbl>
            <c:dLbl>
              <c:idx val="2"/>
              <c:layout>
                <c:manualLayout>
                  <c:x val="-0.10541746624230652"/>
                  <c:y val="-0.1113571270460323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2308"/>
                        <a:gd name="adj2" fmla="val 113240"/>
                        <a:gd name="adj3" fmla="val 52680"/>
                        <a:gd name="adj4" fmla="val 166331"/>
                        <a:gd name="adj5" fmla="val 48669"/>
                        <a:gd name="adj6" fmla="val 17757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25EB-4747-8011-27121C310C3B}"/>
                </c:ext>
              </c:extLst>
            </c:dLbl>
            <c:dLbl>
              <c:idx val="3"/>
              <c:layout>
                <c:manualLayout>
                  <c:x val="-7.5207645893301506E-2"/>
                  <c:y val="-1.8495387838144136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35715"/>
                        <a:gd name="adj2" fmla="val 121335"/>
                        <a:gd name="adj3" fmla="val 35715"/>
                        <a:gd name="adj4" fmla="val 142411"/>
                        <a:gd name="adj5" fmla="val 110621"/>
                        <a:gd name="adj6" fmla="val 17657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8-25EB-4747-8011-27121C310C3B}"/>
                </c:ext>
              </c:extLst>
            </c:dLbl>
            <c:spPr>
              <a:solidFill>
                <a:sysClr val="window" lastClr="FFFFFF">
                  <a:alpha val="75000"/>
                </a:sysClr>
              </a:solidFill>
              <a:ln w="9525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Yekan" panose="000004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2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'گراف قیمت'!$B$4:$B$7</c:f>
              <c:strCache>
                <c:ptCount val="4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</c:strCache>
            </c:strRef>
          </c:cat>
          <c:val>
            <c:numRef>
              <c:f>'گراف قیمت'!$C$4:$C$7</c:f>
              <c:numCache>
                <c:formatCode>0.0%</c:formatCode>
                <c:ptCount val="4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EB-4747-8011-27121C310C3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631029966664785"/>
          <c:y val="0.91268080988754818"/>
          <c:w val="0.64737899260102816"/>
          <c:h val="5.380353327793496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200" b="0">
                <a:cs typeface="B Nazanin" panose="00000400000000000000" pitchFamily="2" charset="-78"/>
              </a:rPr>
              <a:t>جایگاه </a:t>
            </a:r>
            <a:r>
              <a:rPr lang="fa-IR" sz="1200" b="1">
                <a:cs typeface="B Nazanin" panose="00000400000000000000" pitchFamily="2" charset="-78"/>
              </a:rPr>
              <a:t>قیمت </a:t>
            </a:r>
            <a:r>
              <a:rPr lang="fa-IR" sz="1200">
                <a:cs typeface="B Nazanin" panose="00000400000000000000" pitchFamily="2" charset="-78"/>
              </a:rPr>
              <a:t>خدمات شرکت پــــادرا نسبت به تهران و شهرستان</a:t>
            </a:r>
            <a:endParaRPr lang="en-US" sz="1200"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قیمت'!$B$21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قیمت'!$C$21:$D$21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35-46B5-AD26-3D7A5D5E8E18}"/>
            </c:ext>
          </c:extLst>
        </c:ser>
        <c:ser>
          <c:idx val="1"/>
          <c:order val="1"/>
          <c:tx>
            <c:strRef>
              <c:f>'گراف قیمت'!$B$22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قیمت'!$C$22:$D$22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5-46B5-AD26-3D7A5D5E8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baseline="0">
                <a:effectLst/>
                <a:cs typeface="B Yekan" panose="00000400000000000000" pitchFamily="2" charset="-78"/>
              </a:rPr>
              <a:t>نسبت هزینه ساخت به هزینه طرح</a:t>
            </a:r>
            <a:endParaRPr lang="en-US" sz="1200">
              <a:effectLst/>
              <a:cs typeface="B Yekan" panose="00000400000000000000" pitchFamily="2" charset="-78"/>
            </a:endParaRPr>
          </a:p>
        </c:rich>
      </c:tx>
      <c:layout>
        <c:manualLayout>
          <c:xMode val="edge"/>
          <c:yMode val="edge"/>
          <c:x val="0.2860459007687954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A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E52D-40A0-9567-432DCA9D01B6}"/>
              </c:ext>
            </c:extLst>
          </c:dPt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52D-40A0-9567-432DCA9D01B6}"/>
            </c:ext>
          </c:extLst>
        </c:ser>
        <c:ser>
          <c:idx val="0"/>
          <c:order val="1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2D-40A0-9567-432DCA9D01B6}"/>
              </c:ext>
            </c:extLst>
          </c:dPt>
          <c:dLbls>
            <c:dLbl>
              <c:idx val="0"/>
              <c:layout>
                <c:manualLayout>
                  <c:x val="-0.1018793679196736"/>
                  <c:y val="-3.0570080566211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2D-40A0-9567-432DCA9D01B6}"/>
                </c:ext>
              </c:extLst>
            </c:dLbl>
            <c:dLbl>
              <c:idx val="1"/>
              <c:layout>
                <c:manualLayout>
                  <c:x val="-6.3181743796324519E-2"/>
                  <c:y val="-4.801851831379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2D-40A0-9567-432DCA9D01B6}"/>
                </c:ext>
              </c:extLst>
            </c:dLbl>
            <c:dLbl>
              <c:idx val="2"/>
              <c:layout>
                <c:manualLayout>
                  <c:x val="4.1579539213433152E-2"/>
                  <c:y val="-4.692653231185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2D-40A0-9567-432DCA9D01B6}"/>
                </c:ext>
              </c:extLst>
            </c:dLbl>
            <c:dLbl>
              <c:idx val="3"/>
              <c:layout>
                <c:manualLayout>
                  <c:x val="6.9473760771034426E-2"/>
                  <c:y val="4.835323843250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286895030596926E-2"/>
                      <c:h val="5.45409543883957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E52D-40A0-9567-432DCA9D01B6}"/>
                </c:ext>
              </c:extLst>
            </c:dLbl>
            <c:dLbl>
              <c:idx val="4"/>
              <c:layout>
                <c:manualLayout>
                  <c:x val="0.10869387577160501"/>
                  <c:y val="-0.185640384074446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a-I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2D-40A0-9567-432DCA9D0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52D-40A0-9567-432DCA9D0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8.7259043528419233E-2"/>
          <c:y val="0.87061173969272054"/>
          <c:w val="0.82548191294316164"/>
          <c:h val="6.4748664400561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0">
                <a:cs typeface="B Yekan" panose="00000400000000000000" pitchFamily="2" charset="-78"/>
              </a:rPr>
              <a:t>جایگاه کیفیت و قیمت خدمات </a:t>
            </a:r>
            <a:r>
              <a:rPr lang="fa-IR" sz="1200" b="1">
                <a:cs typeface="B Yekan" panose="00000400000000000000" pitchFamily="2" charset="-78"/>
              </a:rPr>
              <a:t>پــــادرا در </a:t>
            </a:r>
            <a:r>
              <a:rPr lang="fa-IR" sz="1200">
                <a:cs typeface="B Yekan" panose="00000400000000000000" pitchFamily="2" charset="-78"/>
              </a:rPr>
              <a:t>تهران و شهرستان</a:t>
            </a:r>
            <a:endParaRPr lang="en-US" sz="1200">
              <a:cs typeface="B Yeka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کیفیت'!$A$20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کیفیت'!$B$20:$C$20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F7-4AFD-A809-851D74DFBBF1}"/>
            </c:ext>
          </c:extLst>
        </c:ser>
        <c:ser>
          <c:idx val="1"/>
          <c:order val="1"/>
          <c:tx>
            <c:strRef>
              <c:f>'گراف کیفیت'!$A$21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کیفیت'!$B$21:$C$21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7-4AFD-A809-851D74DFB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621398</xdr:colOff>
      <xdr:row>0</xdr:row>
      <xdr:rowOff>159206</xdr:rowOff>
    </xdr:from>
    <xdr:to>
      <xdr:col>8</xdr:col>
      <xdr:colOff>1133798</xdr:colOff>
      <xdr:row>0</xdr:row>
      <xdr:rowOff>672090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C5EB73-4438-4585-B6AD-391E4358A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536652" y="159206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</xdr:colOff>
      <xdr:row>0</xdr:row>
      <xdr:rowOff>123825</xdr:rowOff>
    </xdr:from>
    <xdr:to>
      <xdr:col>1</xdr:col>
      <xdr:colOff>1742685</xdr:colOff>
      <xdr:row>0</xdr:row>
      <xdr:rowOff>687998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F802A2-0E32-496B-961A-749CBBA2D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48015" y="123825"/>
          <a:ext cx="1266435" cy="5641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113976</xdr:colOff>
      <xdr:row>19</xdr:row>
      <xdr:rowOff>744</xdr:rowOff>
    </xdr:from>
    <xdr:to>
      <xdr:col>21</xdr:col>
      <xdr:colOff>626376</xdr:colOff>
      <xdr:row>19</xdr:row>
      <xdr:rowOff>513628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47B3A8-2118-423C-A237-77397D436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469988" y="6373835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20</xdr:col>
      <xdr:colOff>467591</xdr:colOff>
      <xdr:row>18</xdr:row>
      <xdr:rowOff>259772</xdr:rowOff>
    </xdr:from>
    <xdr:to>
      <xdr:col>20</xdr:col>
      <xdr:colOff>1734026</xdr:colOff>
      <xdr:row>19</xdr:row>
      <xdr:rowOff>529536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0156FC-7909-4BA7-8DDE-4FB3C1DFA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5232701" y="6338454"/>
          <a:ext cx="1266435" cy="56417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1707248</xdr:colOff>
      <xdr:row>19</xdr:row>
      <xdr:rowOff>117023</xdr:rowOff>
    </xdr:from>
    <xdr:to>
      <xdr:col>21</xdr:col>
      <xdr:colOff>260219</xdr:colOff>
      <xdr:row>21</xdr:row>
      <xdr:rowOff>58407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3D9CF7-5B48-4718-9544-A472942AF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2423710" y="6104166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20</xdr:col>
      <xdr:colOff>190500</xdr:colOff>
      <xdr:row>19</xdr:row>
      <xdr:rowOff>81642</xdr:rowOff>
    </xdr:from>
    <xdr:to>
      <xdr:col>20</xdr:col>
      <xdr:colOff>1456935</xdr:colOff>
      <xdr:row>21</xdr:row>
      <xdr:rowOff>74315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93DFB8-F968-4C0B-B7FB-C081268F4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3186423" y="6068785"/>
          <a:ext cx="1266435" cy="56417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1843319</xdr:colOff>
      <xdr:row>20</xdr:row>
      <xdr:rowOff>144239</xdr:rowOff>
    </xdr:from>
    <xdr:to>
      <xdr:col>22</xdr:col>
      <xdr:colOff>505150</xdr:colOff>
      <xdr:row>22</xdr:row>
      <xdr:rowOff>85623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412022-18D0-42CD-9930-70425E617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1498423" y="7328810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21</xdr:col>
      <xdr:colOff>326571</xdr:colOff>
      <xdr:row>20</xdr:row>
      <xdr:rowOff>108858</xdr:rowOff>
    </xdr:from>
    <xdr:to>
      <xdr:col>21</xdr:col>
      <xdr:colOff>1593006</xdr:colOff>
      <xdr:row>22</xdr:row>
      <xdr:rowOff>101531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C705F0-2BFB-43F4-AF11-31BE088DA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2261136" y="7293429"/>
          <a:ext cx="1266435" cy="56417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210463</xdr:colOff>
      <xdr:row>14</xdr:row>
      <xdr:rowOff>35381</xdr:rowOff>
    </xdr:from>
    <xdr:to>
      <xdr:col>23</xdr:col>
      <xdr:colOff>42505</xdr:colOff>
      <xdr:row>15</xdr:row>
      <xdr:rowOff>262515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B900F5-04CD-4E7B-B4D4-D7E8C08BB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1280709" y="4784274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21</xdr:col>
      <xdr:colOff>299357</xdr:colOff>
      <xdr:row>14</xdr:row>
      <xdr:rowOff>0</xdr:rowOff>
    </xdr:from>
    <xdr:to>
      <xdr:col>21</xdr:col>
      <xdr:colOff>1565792</xdr:colOff>
      <xdr:row>15</xdr:row>
      <xdr:rowOff>278423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1DB360-52C2-4B0F-9EF1-1412105D1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2043422" y="4748893"/>
          <a:ext cx="1266435" cy="56417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468998</xdr:colOff>
      <xdr:row>1</xdr:row>
      <xdr:rowOff>159206</xdr:rowOff>
    </xdr:from>
    <xdr:to>
      <xdr:col>10</xdr:col>
      <xdr:colOff>295598</xdr:colOff>
      <xdr:row>2</xdr:row>
      <xdr:rowOff>386340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14BB8F-BBE0-4F16-89FA-58932437F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8993602" y="216356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</xdr:row>
      <xdr:rowOff>123825</xdr:rowOff>
    </xdr:from>
    <xdr:to>
      <xdr:col>9</xdr:col>
      <xdr:colOff>218685</xdr:colOff>
      <xdr:row>2</xdr:row>
      <xdr:rowOff>402248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E38F3F-92E0-4F04-ACD4-BEC37709E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756315" y="180975"/>
          <a:ext cx="1266435" cy="56417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478523</xdr:colOff>
      <xdr:row>2</xdr:row>
      <xdr:rowOff>130631</xdr:rowOff>
    </xdr:from>
    <xdr:to>
      <xdr:col>9</xdr:col>
      <xdr:colOff>305123</xdr:colOff>
      <xdr:row>3</xdr:row>
      <xdr:rowOff>72015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11F1E0-7174-4417-9AA3-30D23AB78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669877" y="454481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2</xdr:row>
      <xdr:rowOff>95250</xdr:rowOff>
    </xdr:from>
    <xdr:to>
      <xdr:col>8</xdr:col>
      <xdr:colOff>228210</xdr:colOff>
      <xdr:row>3</xdr:row>
      <xdr:rowOff>87923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EAAB45-DA9C-4C6D-9213-B16BCCE3E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432590" y="419100"/>
          <a:ext cx="1266435" cy="56417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33544</xdr:colOff>
      <xdr:row>3</xdr:row>
      <xdr:rowOff>156376</xdr:rowOff>
    </xdr:from>
    <xdr:to>
      <xdr:col>19</xdr:col>
      <xdr:colOff>486912</xdr:colOff>
      <xdr:row>21</xdr:row>
      <xdr:rowOff>5442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357771-19EB-4E2F-97F1-258CBD949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32845</xdr:colOff>
      <xdr:row>19</xdr:row>
      <xdr:rowOff>11167</xdr:rowOff>
    </xdr:from>
    <xdr:to>
      <xdr:col>11</xdr:col>
      <xdr:colOff>328448</xdr:colOff>
      <xdr:row>33</xdr:row>
      <xdr:rowOff>87367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1BE501-909D-439D-8BA4-0C0BB8045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269998</xdr:colOff>
      <xdr:row>0</xdr:row>
      <xdr:rowOff>163116</xdr:rowOff>
    </xdr:from>
    <xdr:to>
      <xdr:col>11</xdr:col>
      <xdr:colOff>584140</xdr:colOff>
      <xdr:row>16</xdr:row>
      <xdr:rowOff>151209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5C5C6A-A534-454B-B3E8-2A4EB2540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32845</xdr:colOff>
      <xdr:row>18</xdr:row>
      <xdr:rowOff>11167</xdr:rowOff>
    </xdr:from>
    <xdr:to>
      <xdr:col>10</xdr:col>
      <xdr:colOff>328448</xdr:colOff>
      <xdr:row>32</xdr:row>
      <xdr:rowOff>87367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D82AEE-118D-4476-80BE-25FC43E1D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652096</xdr:colOff>
      <xdr:row>0</xdr:row>
      <xdr:rowOff>293077</xdr:rowOff>
    </xdr:from>
    <xdr:to>
      <xdr:col>10</xdr:col>
      <xdr:colOff>468438</xdr:colOff>
      <xdr:row>1</xdr:row>
      <xdr:rowOff>197826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21D30C-6DF3-4C7F-9B97-5EE5377C3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6780216" y="293077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1</xdr:col>
      <xdr:colOff>138091</xdr:colOff>
      <xdr:row>0</xdr:row>
      <xdr:rowOff>197825</xdr:rowOff>
    </xdr:from>
    <xdr:to>
      <xdr:col>1</xdr:col>
      <xdr:colOff>1404526</xdr:colOff>
      <xdr:row>1</xdr:row>
      <xdr:rowOff>153863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88D737-D658-4A4A-9AB9-05DB4E8EE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5244571" y="197825"/>
          <a:ext cx="1266435" cy="5641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297548</xdr:colOff>
      <xdr:row>0</xdr:row>
      <xdr:rowOff>138795</xdr:rowOff>
    </xdr:from>
    <xdr:to>
      <xdr:col>26</xdr:col>
      <xdr:colOff>124148</xdr:colOff>
      <xdr:row>2</xdr:row>
      <xdr:rowOff>194479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0BBCEF-7DFD-43DA-8C02-34A888286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8192252" y="138795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23</xdr:col>
      <xdr:colOff>152400</xdr:colOff>
      <xdr:row>0</xdr:row>
      <xdr:rowOff>103414</xdr:rowOff>
    </xdr:from>
    <xdr:to>
      <xdr:col>25</xdr:col>
      <xdr:colOff>47235</xdr:colOff>
      <xdr:row>2</xdr:row>
      <xdr:rowOff>210387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CA4FC2-796B-48B1-9ED5-F42FE113B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8954965" y="103414"/>
          <a:ext cx="1266435" cy="564173"/>
        </a:xfrm>
        <a:prstGeom prst="rect">
          <a:avLst/>
        </a:prstGeom>
      </xdr:spPr>
    </xdr:pic>
    <xdr:clientData/>
  </xdr:twoCellAnchor>
  <xdr:twoCellAnchor editAs="oneCell">
    <xdr:from>
      <xdr:col>1</xdr:col>
      <xdr:colOff>433679</xdr:colOff>
      <xdr:row>0</xdr:row>
      <xdr:rowOff>38100</xdr:rowOff>
    </xdr:from>
    <xdr:to>
      <xdr:col>1</xdr:col>
      <xdr:colOff>1246416</xdr:colOff>
      <xdr:row>1</xdr:row>
      <xdr:rowOff>171559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49DD8D-47C1-4168-8D8B-A6764BFC8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4891370" y="38100"/>
          <a:ext cx="812737" cy="3620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652096</xdr:colOff>
      <xdr:row>0</xdr:row>
      <xdr:rowOff>293077</xdr:rowOff>
    </xdr:from>
    <xdr:to>
      <xdr:col>10</xdr:col>
      <xdr:colOff>468438</xdr:colOff>
      <xdr:row>0</xdr:row>
      <xdr:rowOff>805961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4410AC-EDF5-42ED-A9FB-3EE9075D0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4783112" y="293077"/>
          <a:ext cx="511667" cy="512884"/>
        </a:xfrm>
        <a:prstGeom prst="rect">
          <a:avLst/>
        </a:prstGeom>
      </xdr:spPr>
    </xdr:pic>
    <xdr:clientData/>
  </xdr:twoCellAnchor>
  <xdr:twoCellAnchor editAs="oneCell">
    <xdr:from>
      <xdr:col>1</xdr:col>
      <xdr:colOff>138091</xdr:colOff>
      <xdr:row>0</xdr:row>
      <xdr:rowOff>197825</xdr:rowOff>
    </xdr:from>
    <xdr:to>
      <xdr:col>2</xdr:col>
      <xdr:colOff>261526</xdr:colOff>
      <xdr:row>0</xdr:row>
      <xdr:rowOff>761998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163476-245B-4355-AD3E-53838E634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2667174" y="197825"/>
          <a:ext cx="1266435" cy="5641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586659</xdr:colOff>
      <xdr:row>2</xdr:row>
      <xdr:rowOff>147440</xdr:rowOff>
    </xdr:from>
    <xdr:to>
      <xdr:col>11</xdr:col>
      <xdr:colOff>415501</xdr:colOff>
      <xdr:row>3</xdr:row>
      <xdr:rowOff>346559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244345-7796-4C74-8F22-1B95E4586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1493117" y="517234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8</xdr:col>
      <xdr:colOff>437029</xdr:colOff>
      <xdr:row>2</xdr:row>
      <xdr:rowOff>112059</xdr:rowOff>
    </xdr:from>
    <xdr:to>
      <xdr:col>10</xdr:col>
      <xdr:colOff>336346</xdr:colOff>
      <xdr:row>3</xdr:row>
      <xdr:rowOff>362467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2DF54C-5E8C-49C5-9E32-1F1122B86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2255830" y="481853"/>
          <a:ext cx="1266435" cy="5641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488048</xdr:colOff>
      <xdr:row>0</xdr:row>
      <xdr:rowOff>168731</xdr:rowOff>
    </xdr:from>
    <xdr:to>
      <xdr:col>9</xdr:col>
      <xdr:colOff>314648</xdr:colOff>
      <xdr:row>1</xdr:row>
      <xdr:rowOff>414915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C68D8B-7454-4B54-B4A9-9111024D2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660352" y="168731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0</xdr:row>
      <xdr:rowOff>133350</xdr:rowOff>
    </xdr:from>
    <xdr:to>
      <xdr:col>8</xdr:col>
      <xdr:colOff>237735</xdr:colOff>
      <xdr:row>1</xdr:row>
      <xdr:rowOff>430823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6D1289-4238-4CA2-9CE2-F6AB015F9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423065" y="133350"/>
          <a:ext cx="1266435" cy="5641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49898</xdr:colOff>
      <xdr:row>6</xdr:row>
      <xdr:rowOff>206831</xdr:rowOff>
    </xdr:from>
    <xdr:to>
      <xdr:col>8</xdr:col>
      <xdr:colOff>562298</xdr:colOff>
      <xdr:row>8</xdr:row>
      <xdr:rowOff>205365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910FA4-0255-4E25-A30B-673162BC7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098502" y="2035631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666750</xdr:colOff>
      <xdr:row>6</xdr:row>
      <xdr:rowOff>171450</xdr:rowOff>
    </xdr:from>
    <xdr:to>
      <xdr:col>7</xdr:col>
      <xdr:colOff>485385</xdr:colOff>
      <xdr:row>8</xdr:row>
      <xdr:rowOff>221273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8F4C54-039D-4473-86B3-F22F6086C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861215" y="2000250"/>
          <a:ext cx="1266435" cy="5641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11798</xdr:colOff>
      <xdr:row>0</xdr:row>
      <xdr:rowOff>159206</xdr:rowOff>
    </xdr:from>
    <xdr:to>
      <xdr:col>8</xdr:col>
      <xdr:colOff>524198</xdr:colOff>
      <xdr:row>1</xdr:row>
      <xdr:rowOff>405390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ECB54E-35B4-4864-B3A9-8B1645A22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136602" y="159206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0</xdr:row>
      <xdr:rowOff>123825</xdr:rowOff>
    </xdr:from>
    <xdr:to>
      <xdr:col>7</xdr:col>
      <xdr:colOff>447285</xdr:colOff>
      <xdr:row>1</xdr:row>
      <xdr:rowOff>421298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44137C-019D-4E24-BEAC-476DA49FE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899315" y="123825"/>
          <a:ext cx="1266435" cy="5641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1741885</xdr:colOff>
      <xdr:row>18</xdr:row>
      <xdr:rowOff>208563</xdr:rowOff>
    </xdr:from>
    <xdr:to>
      <xdr:col>21</xdr:col>
      <xdr:colOff>257499</xdr:colOff>
      <xdr:row>20</xdr:row>
      <xdr:rowOff>149947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8C81B8-43A5-4699-8F9B-048DF3467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838866" y="6235290"/>
          <a:ext cx="507204" cy="521543"/>
        </a:xfrm>
        <a:prstGeom prst="rect">
          <a:avLst/>
        </a:prstGeom>
      </xdr:spPr>
    </xdr:pic>
    <xdr:clientData/>
  </xdr:twoCellAnchor>
  <xdr:twoCellAnchor editAs="oneCell">
    <xdr:from>
      <xdr:col>20</xdr:col>
      <xdr:colOff>225137</xdr:colOff>
      <xdr:row>18</xdr:row>
      <xdr:rowOff>173182</xdr:rowOff>
    </xdr:from>
    <xdr:to>
      <xdr:col>20</xdr:col>
      <xdr:colOff>1491572</xdr:colOff>
      <xdr:row>20</xdr:row>
      <xdr:rowOff>165855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34E318-F33F-4C1D-81FE-8055BCCFD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5596383" y="6199909"/>
          <a:ext cx="1266435" cy="57283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C8" totalsRowShown="0">
  <autoFilter ref="B3:C8" xr:uid="{00000000-0009-0000-0100-000001000000}"/>
  <tableColumns count="2">
    <tableColumn id="1" xr3:uid="{00000000-0010-0000-0000-000001000000}" name="Column1" dataDxfId="1"/>
    <tableColumn id="2" xr3:uid="{00000000-0010-0000-0000-000002000000}" name="Column2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adraoffice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C00000"/>
    <pageSetUpPr fitToPage="1"/>
  </sheetPr>
  <dimension ref="A1:I28"/>
  <sheetViews>
    <sheetView rightToLeft="1"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D5" sqref="D5"/>
    </sheetView>
  </sheetViews>
  <sheetFormatPr defaultRowHeight="18.75" x14ac:dyDescent="0.2"/>
  <cols>
    <col min="1" max="1" width="5.25" customWidth="1"/>
    <col min="2" max="2" width="30.25" style="2" customWidth="1"/>
    <col min="3" max="4" width="13.25" style="2" customWidth="1"/>
    <col min="5" max="6" width="13.25" customWidth="1"/>
    <col min="7" max="9" width="22.5" customWidth="1"/>
  </cols>
  <sheetData>
    <row r="1" spans="1:9" ht="66.75" customHeight="1" x14ac:dyDescent="0.2"/>
    <row r="2" spans="1:9" ht="24.75" customHeight="1" x14ac:dyDescent="0.2">
      <c r="B2" s="268" t="s">
        <v>226</v>
      </c>
      <c r="C2" s="259">
        <v>1</v>
      </c>
    </row>
    <row r="3" spans="1:9" ht="24.75" customHeight="1" x14ac:dyDescent="0.2">
      <c r="B3" s="269" t="s">
        <v>247</v>
      </c>
      <c r="C3" s="270">
        <f>IF('ضریب بسته ویژه'!B4&lt;=2.5%,0,IF('ضریب بسته ویژه'!B4&gt;2.5%,SUM('ضریب بسته ویژه'!B5:B10),0))</f>
        <v>0</v>
      </c>
    </row>
    <row r="4" spans="1:9" ht="24.75" customHeight="1" x14ac:dyDescent="0.2">
      <c r="A4" s="117"/>
      <c r="B4" s="118"/>
      <c r="C4" s="118"/>
      <c r="D4" s="118"/>
      <c r="E4" s="117"/>
      <c r="F4" s="117"/>
      <c r="G4" s="117"/>
      <c r="H4" s="117"/>
    </row>
    <row r="5" spans="1:9" s="190" customFormat="1" ht="42" customHeight="1" x14ac:dyDescent="0.2">
      <c r="A5" s="166" t="s">
        <v>99</v>
      </c>
      <c r="B5" s="166" t="s">
        <v>1</v>
      </c>
      <c r="C5" s="166" t="s">
        <v>41</v>
      </c>
      <c r="D5" s="163" t="s">
        <v>161</v>
      </c>
      <c r="E5" s="255" t="s">
        <v>227</v>
      </c>
      <c r="F5" s="164" t="str">
        <f>B3</f>
        <v>ضریب بسته های ویژه طراحی</v>
      </c>
      <c r="G5" s="81" t="s">
        <v>200</v>
      </c>
      <c r="H5" s="81" t="s">
        <v>225</v>
      </c>
      <c r="I5" s="209" t="s">
        <v>141</v>
      </c>
    </row>
    <row r="6" spans="1:9" s="190" customFormat="1" ht="24.95" customHeight="1" x14ac:dyDescent="0.2">
      <c r="A6" s="166">
        <v>1</v>
      </c>
      <c r="B6" s="195" t="s">
        <v>224</v>
      </c>
      <c r="C6" s="168"/>
      <c r="D6" s="259">
        <f>C2</f>
        <v>1</v>
      </c>
      <c r="E6" s="254">
        <f>IF(اطلاعات!C6&lt;=0,0,IF(اطلاعات!C6&gt;0,(اطلاعات!E7+E8)/2,0))</f>
        <v>0</v>
      </c>
      <c r="F6" s="256">
        <f>C3</f>
        <v>0</v>
      </c>
      <c r="G6" s="261">
        <f>F6*E6</f>
        <v>0</v>
      </c>
      <c r="H6" s="262">
        <f t="shared" ref="H6:H11" si="0">E6-G6</f>
        <v>0</v>
      </c>
      <c r="I6" s="254">
        <f>IF(اطلاعات!C6&lt;=0,0,IF(اطلاعات!C6&gt;0,(H6)*1000/C6,0))</f>
        <v>0</v>
      </c>
    </row>
    <row r="7" spans="1:9" ht="24.95" customHeight="1" x14ac:dyDescent="0.2">
      <c r="A7" s="166">
        <v>2</v>
      </c>
      <c r="B7" s="119" t="s">
        <v>160</v>
      </c>
      <c r="C7" s="120"/>
      <c r="D7" s="260">
        <f>D6</f>
        <v>1</v>
      </c>
      <c r="E7" s="257">
        <f>IF(C7=0,0,IF(C7&gt;0,'1-پلان غیر آپارتمانی'!S15))</f>
        <v>0</v>
      </c>
      <c r="F7" s="165">
        <f>F6</f>
        <v>0</v>
      </c>
      <c r="G7" s="261">
        <f t="shared" ref="G7:G11" si="1">F7*E7</f>
        <v>0</v>
      </c>
      <c r="H7" s="262">
        <f t="shared" si="0"/>
        <v>0</v>
      </c>
      <c r="I7" s="254">
        <f>IF(اطلاعات!C7&lt;=0,0,IF(اطلاعات!C7&gt;0,(H7)*1000/C7,0))</f>
        <v>0</v>
      </c>
    </row>
    <row r="8" spans="1:9" ht="24.95" customHeight="1" x14ac:dyDescent="0.2">
      <c r="A8" s="166">
        <v>3</v>
      </c>
      <c r="B8" s="119" t="s">
        <v>88</v>
      </c>
      <c r="C8" s="120"/>
      <c r="D8" s="260">
        <f t="shared" ref="D8:D11" si="2">D7</f>
        <v>1</v>
      </c>
      <c r="E8" s="257">
        <f>IF(C8=0,0,IF(C8&gt;0,'2-پلان آپارتمانی'!S15))</f>
        <v>0</v>
      </c>
      <c r="F8" s="165">
        <f t="shared" ref="F8:F11" si="3">F7</f>
        <v>0</v>
      </c>
      <c r="G8" s="261">
        <f t="shared" si="1"/>
        <v>0</v>
      </c>
      <c r="H8" s="262">
        <f t="shared" si="0"/>
        <v>0</v>
      </c>
      <c r="I8" s="254">
        <f>IF(اطلاعات!C8&lt;=0,0,IF(اطلاعات!C8&gt;0,(H8)*1000/C8,0))</f>
        <v>0</v>
      </c>
    </row>
    <row r="9" spans="1:9" ht="24.95" customHeight="1" x14ac:dyDescent="0.2">
      <c r="A9" s="166">
        <v>4</v>
      </c>
      <c r="B9" s="119" t="s">
        <v>49</v>
      </c>
      <c r="C9" s="120"/>
      <c r="D9" s="260">
        <f t="shared" si="2"/>
        <v>1</v>
      </c>
      <c r="E9" s="257">
        <f>IF(C9=0,0,IF(C9&gt;0,'3-نما'!S16))</f>
        <v>0</v>
      </c>
      <c r="F9" s="165">
        <f t="shared" si="3"/>
        <v>0</v>
      </c>
      <c r="G9" s="261">
        <f t="shared" si="1"/>
        <v>0</v>
      </c>
      <c r="H9" s="262">
        <f t="shared" si="0"/>
        <v>0</v>
      </c>
      <c r="I9" s="254">
        <f>IF(اطلاعات!C9&lt;=0,0,IF(اطلاعات!C9&gt;0,(H9)*1000/C9,0))</f>
        <v>0</v>
      </c>
    </row>
    <row r="10" spans="1:9" ht="24.95" customHeight="1" x14ac:dyDescent="0.2">
      <c r="A10" s="167">
        <v>5</v>
      </c>
      <c r="B10" s="121" t="s">
        <v>0</v>
      </c>
      <c r="C10" s="120"/>
      <c r="D10" s="260">
        <f t="shared" si="2"/>
        <v>1</v>
      </c>
      <c r="E10" s="257">
        <f>IF(C10=0,0,IF(C10&gt;0,'4-طراحی داخلی'!S17))</f>
        <v>0</v>
      </c>
      <c r="F10" s="165">
        <f t="shared" si="3"/>
        <v>0</v>
      </c>
      <c r="G10" s="261">
        <f t="shared" si="1"/>
        <v>0</v>
      </c>
      <c r="H10" s="262">
        <f t="shared" si="0"/>
        <v>0</v>
      </c>
      <c r="I10" s="254">
        <f>IF(اطلاعات!C10&lt;=0,0,IF(اطلاعات!C10&gt;0,(H10)*1000/C10,0))</f>
        <v>0</v>
      </c>
    </row>
    <row r="11" spans="1:9" s="189" customFormat="1" ht="24.95" customHeight="1" x14ac:dyDescent="0.55000000000000004">
      <c r="A11" s="168">
        <v>6</v>
      </c>
      <c r="B11" s="186" t="s">
        <v>45</v>
      </c>
      <c r="C11" s="168"/>
      <c r="D11" s="260">
        <f t="shared" si="2"/>
        <v>1</v>
      </c>
      <c r="E11" s="254">
        <f>IF(C11=0,0,IF(C11&gt;0,'5-محوطه'!S11))</f>
        <v>0</v>
      </c>
      <c r="F11" s="165">
        <f t="shared" si="3"/>
        <v>0</v>
      </c>
      <c r="G11" s="261">
        <f t="shared" si="1"/>
        <v>0</v>
      </c>
      <c r="H11" s="261">
        <f t="shared" si="0"/>
        <v>0</v>
      </c>
      <c r="I11" s="254">
        <f>IF(اطلاعات!C11&lt;=0,0,IF(اطلاعات!C11&gt;0,(H11)*1000/C11,0))</f>
        <v>0</v>
      </c>
    </row>
    <row r="12" spans="1:9" s="189" customFormat="1" ht="24.95" customHeight="1" x14ac:dyDescent="0.55000000000000004">
      <c r="A12" s="162">
        <v>7</v>
      </c>
      <c r="B12" s="201" t="s">
        <v>77</v>
      </c>
      <c r="C12" s="204">
        <f t="shared" ref="C12:G12" si="4">SUM(C6:C11)</f>
        <v>0</v>
      </c>
      <c r="D12" s="203">
        <f t="shared" ref="D12" si="5">D11</f>
        <v>1</v>
      </c>
      <c r="E12" s="204">
        <f t="shared" si="4"/>
        <v>0</v>
      </c>
      <c r="F12" s="204"/>
      <c r="G12" s="258">
        <f t="shared" si="4"/>
        <v>0</v>
      </c>
      <c r="H12" s="258">
        <f>SUM(H6:H11)</f>
        <v>0</v>
      </c>
      <c r="I12" s="254">
        <f>IF(اطلاعات!C12&lt;=0,0,IF(اطلاعات!C12&gt;0,(H12)*1000/C12,0))</f>
        <v>0</v>
      </c>
    </row>
    <row r="13" spans="1:9" ht="24.95" customHeight="1" x14ac:dyDescent="0.2">
      <c r="A13" s="162">
        <v>8</v>
      </c>
      <c r="B13" s="290" t="s">
        <v>244</v>
      </c>
      <c r="C13" s="202">
        <v>0.2</v>
      </c>
      <c r="D13" s="203"/>
      <c r="E13" s="204">
        <f>E12*C13</f>
        <v>0</v>
      </c>
      <c r="F13" s="204"/>
      <c r="G13" s="204"/>
      <c r="H13" s="204">
        <f>H12*C13</f>
        <v>0</v>
      </c>
      <c r="I13" s="254"/>
    </row>
    <row r="14" spans="1:9" ht="24.95" customHeight="1" x14ac:dyDescent="0.2">
      <c r="A14" s="81">
        <v>9</v>
      </c>
      <c r="B14" s="263" t="s">
        <v>201</v>
      </c>
      <c r="C14" s="264">
        <v>0.8</v>
      </c>
      <c r="D14" s="265"/>
      <c r="E14" s="262">
        <f>E12-E13</f>
        <v>0</v>
      </c>
      <c r="F14" s="262"/>
      <c r="G14" s="262"/>
      <c r="H14" s="262">
        <f>H12-H13</f>
        <v>0</v>
      </c>
      <c r="I14" s="254"/>
    </row>
    <row r="15" spans="1:9" s="189" customFormat="1" ht="24.95" customHeight="1" x14ac:dyDescent="0.55000000000000004">
      <c r="A15" s="168">
        <v>10</v>
      </c>
      <c r="B15" s="217" t="s">
        <v>202</v>
      </c>
      <c r="C15" s="213"/>
      <c r="D15" s="216">
        <v>0.5</v>
      </c>
      <c r="E15" s="211">
        <f>D15*E12</f>
        <v>0</v>
      </c>
      <c r="F15" s="211"/>
      <c r="G15" s="211"/>
      <c r="H15" s="211"/>
      <c r="I15" s="254">
        <f>IF(اطلاعات!C15&lt;=0,0,IF(اطلاعات!C15&gt;0,(H15)*1000/C15,0))</f>
        <v>0</v>
      </c>
    </row>
    <row r="16" spans="1:9" s="189" customFormat="1" ht="24.95" customHeight="1" x14ac:dyDescent="0.55000000000000004">
      <c r="A16" s="167">
        <v>11</v>
      </c>
      <c r="B16" s="212" t="s">
        <v>56</v>
      </c>
      <c r="C16" s="213">
        <f>SUM(C7:C8)</f>
        <v>0</v>
      </c>
      <c r="D16" s="211">
        <v>0</v>
      </c>
      <c r="E16" s="211">
        <f>D16*C16/1000</f>
        <v>0</v>
      </c>
      <c r="F16" s="211"/>
      <c r="G16" s="211"/>
      <c r="H16" s="211"/>
      <c r="I16" s="254">
        <f>IF(اطلاعات!C16&lt;=0,0,IF(اطلاعات!C16&gt;0,(H16)*1000/C16,0))</f>
        <v>0</v>
      </c>
    </row>
    <row r="17" spans="1:9" s="189" customFormat="1" ht="24.95" customHeight="1" x14ac:dyDescent="0.55000000000000004">
      <c r="A17" s="168">
        <v>12</v>
      </c>
      <c r="B17" s="212" t="s">
        <v>162</v>
      </c>
      <c r="C17" s="213">
        <f>C16</f>
        <v>0</v>
      </c>
      <c r="D17" s="211">
        <v>0</v>
      </c>
      <c r="E17" s="211">
        <f>D17*C17/1000</f>
        <v>0</v>
      </c>
      <c r="F17" s="211"/>
      <c r="G17" s="211"/>
      <c r="H17" s="211"/>
      <c r="I17" s="254">
        <f>IF(اطلاعات!C17&lt;=0,0,IF(اطلاعات!C17&gt;0,(H17)*1000/C17,0))</f>
        <v>0</v>
      </c>
    </row>
    <row r="18" spans="1:9" s="189" customFormat="1" ht="24.95" customHeight="1" x14ac:dyDescent="0.55000000000000004">
      <c r="A18" s="167">
        <v>13</v>
      </c>
      <c r="B18" s="214" t="s">
        <v>77</v>
      </c>
      <c r="C18" s="210"/>
      <c r="D18" s="210"/>
      <c r="E18" s="215">
        <f>SUM(E12:E17)</f>
        <v>0</v>
      </c>
      <c r="F18" s="215"/>
      <c r="G18" s="215"/>
      <c r="H18" s="215"/>
      <c r="I18" s="254">
        <f>IF(اطلاعات!C18&lt;=0,0,IF(اطلاعات!C18&gt;0,(H18)*1000/C18,0))</f>
        <v>0</v>
      </c>
    </row>
    <row r="19" spans="1:9" ht="9.9499999999999993" customHeight="1" x14ac:dyDescent="0.2">
      <c r="A19" s="168"/>
      <c r="B19" s="122"/>
      <c r="C19" s="122"/>
      <c r="D19" s="122"/>
      <c r="E19" s="123"/>
      <c r="F19" s="123"/>
      <c r="G19" s="123"/>
      <c r="H19" s="123"/>
      <c r="I19" s="27"/>
    </row>
    <row r="20" spans="1:9" ht="24.95" customHeight="1" x14ac:dyDescent="0.2">
      <c r="A20" s="124">
        <v>14</v>
      </c>
      <c r="B20" s="127" t="s">
        <v>140</v>
      </c>
      <c r="C20" s="126">
        <v>0.1</v>
      </c>
      <c r="D20" s="125"/>
      <c r="E20" s="120">
        <f>E12*C20</f>
        <v>0</v>
      </c>
      <c r="F20" s="120"/>
      <c r="G20" s="120"/>
      <c r="H20" s="120"/>
      <c r="I20" s="76"/>
    </row>
    <row r="21" spans="1:9" ht="9.9499999999999993" customHeight="1" x14ac:dyDescent="0.2">
      <c r="A21" s="117"/>
      <c r="B21" s="118"/>
      <c r="C21" s="118"/>
      <c r="D21" s="118"/>
      <c r="E21" s="128"/>
      <c r="F21" s="128"/>
      <c r="G21" s="128"/>
      <c r="H21" s="128"/>
    </row>
    <row r="22" spans="1:9" ht="22.5" x14ac:dyDescent="0.2">
      <c r="B22" s="77" t="s">
        <v>219</v>
      </c>
      <c r="C22" s="19"/>
    </row>
    <row r="23" spans="1:9" x14ac:dyDescent="0.2">
      <c r="B23" s="62" t="s">
        <v>156</v>
      </c>
      <c r="D23" s="25"/>
    </row>
    <row r="24" spans="1:9" s="99" customFormat="1" ht="30.75" customHeight="1" x14ac:dyDescent="0.2">
      <c r="B24" s="50" t="s">
        <v>194</v>
      </c>
      <c r="C24" s="157"/>
      <c r="D24" s="157"/>
      <c r="E24" s="157"/>
      <c r="F24" s="157"/>
      <c r="G24" s="157"/>
      <c r="H24" s="157"/>
    </row>
    <row r="25" spans="1:9" x14ac:dyDescent="0.2">
      <c r="B25" s="25" t="s">
        <v>86</v>
      </c>
      <c r="C25" s="25"/>
      <c r="D25" s="25"/>
    </row>
    <row r="26" spans="1:9" x14ac:dyDescent="0.2">
      <c r="B26" s="25" t="s">
        <v>58</v>
      </c>
      <c r="C26" s="25"/>
      <c r="D26" s="25"/>
    </row>
    <row r="27" spans="1:9" x14ac:dyDescent="0.2">
      <c r="B27" s="25" t="s">
        <v>195</v>
      </c>
      <c r="C27" s="25"/>
      <c r="D27" s="25"/>
    </row>
    <row r="28" spans="1:9" x14ac:dyDescent="0.2">
      <c r="C28" s="25"/>
    </row>
  </sheetData>
  <pageMargins left="0.70866141732283472" right="0.70866141732283472" top="0.74803149606299213" bottom="0.74803149606299213" header="0.31496062992125984" footer="0.31496062992125984"/>
  <pageSetup paperSize="8" orientation="portrait" r:id="rId1"/>
  <ignoredErrors>
    <ignoredError sqref="E7 E8:E11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7" tint="0.59999389629810485"/>
    <pageSetUpPr fitToPage="1"/>
  </sheetPr>
  <dimension ref="A1:Z29"/>
  <sheetViews>
    <sheetView rightToLeft="1" view="pageBreakPreview" zoomScale="70" zoomScaleNormal="100" zoomScaleSheetLayoutView="70" workbookViewId="0">
      <selection activeCell="N6" sqref="N6:N10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hidden="1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0" width="1.75" customWidth="1"/>
    <col min="21" max="21" width="26.125" customWidth="1"/>
  </cols>
  <sheetData>
    <row r="1" spans="1:26" ht="5.0999999999999996" customHeight="1" x14ac:dyDescent="0.45">
      <c r="A1" s="63"/>
      <c r="B1" s="111"/>
      <c r="C1" s="112"/>
      <c r="D1" s="112"/>
      <c r="E1" s="113"/>
      <c r="F1" s="113"/>
      <c r="G1" s="113"/>
      <c r="H1" s="113"/>
      <c r="I1" s="113"/>
      <c r="J1" s="113"/>
      <c r="K1" s="113"/>
      <c r="L1" s="113"/>
      <c r="M1" s="113"/>
      <c r="N1" s="63"/>
      <c r="O1" s="63"/>
      <c r="P1" s="59"/>
      <c r="Q1" s="59"/>
      <c r="R1" s="59"/>
      <c r="S1" s="59"/>
      <c r="T1" s="63"/>
    </row>
    <row r="2" spans="1:26" ht="25.15" customHeight="1" x14ac:dyDescent="0.2">
      <c r="A2" s="63"/>
      <c r="B2" s="55"/>
      <c r="C2" s="59"/>
      <c r="D2" s="59"/>
      <c r="E2" s="55" t="s">
        <v>157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60"/>
    </row>
    <row r="3" spans="1:26" ht="25.15" customHeight="1" x14ac:dyDescent="0.2">
      <c r="A3" s="63"/>
      <c r="B3" s="55"/>
      <c r="C3" s="35"/>
      <c r="D3" s="35"/>
      <c r="E3" s="36" t="str">
        <f>اطلاعات!B22</f>
        <v>1404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60"/>
    </row>
    <row r="4" spans="1:26" ht="45" customHeight="1" x14ac:dyDescent="0.2">
      <c r="B4" s="55"/>
      <c r="C4" s="317" t="s">
        <v>1</v>
      </c>
      <c r="D4" s="317" t="s">
        <v>2</v>
      </c>
      <c r="E4" s="319" t="s">
        <v>3</v>
      </c>
      <c r="F4" s="317" t="s">
        <v>41</v>
      </c>
      <c r="G4" s="83" t="s">
        <v>94</v>
      </c>
      <c r="H4" s="55"/>
      <c r="I4" s="253" t="s">
        <v>93</v>
      </c>
      <c r="J4" s="85"/>
      <c r="K4" s="86"/>
      <c r="L4" s="55"/>
      <c r="M4" s="253" t="s">
        <v>70</v>
      </c>
      <c r="N4" s="85"/>
      <c r="O4" s="86"/>
      <c r="P4" s="110"/>
      <c r="Q4" s="334" t="s">
        <v>71</v>
      </c>
      <c r="R4" s="334"/>
      <c r="S4" s="334"/>
      <c r="T4" s="41"/>
      <c r="U4" s="317" t="s">
        <v>144</v>
      </c>
    </row>
    <row r="5" spans="1:26" s="5" customFormat="1" ht="45" customHeight="1" x14ac:dyDescent="0.2">
      <c r="A5"/>
      <c r="B5" s="55"/>
      <c r="C5" s="318"/>
      <c r="D5" s="318"/>
      <c r="E5" s="320"/>
      <c r="F5" s="318"/>
      <c r="G5" s="83" t="s">
        <v>143</v>
      </c>
      <c r="H5" s="55"/>
      <c r="I5" s="87" t="s">
        <v>144</v>
      </c>
      <c r="J5" s="87" t="s">
        <v>41</v>
      </c>
      <c r="K5" s="87" t="s">
        <v>146</v>
      </c>
      <c r="L5" s="55"/>
      <c r="M5" s="108" t="s">
        <v>144</v>
      </c>
      <c r="N5" s="83" t="s">
        <v>41</v>
      </c>
      <c r="O5" s="108" t="s">
        <v>146</v>
      </c>
      <c r="P5" s="38"/>
      <c r="Q5" s="86" t="s">
        <v>31</v>
      </c>
      <c r="R5" s="88" t="s">
        <v>161</v>
      </c>
      <c r="S5" s="83" t="s">
        <v>145</v>
      </c>
      <c r="T5" s="45"/>
      <c r="U5" s="318"/>
      <c r="Z5" s="115"/>
    </row>
    <row r="6" spans="1:26" ht="22.5" x14ac:dyDescent="0.2">
      <c r="B6" s="55"/>
      <c r="C6" s="338" t="s">
        <v>36</v>
      </c>
      <c r="D6" s="339" t="s">
        <v>37</v>
      </c>
      <c r="E6" s="7" t="s">
        <v>4</v>
      </c>
      <c r="F6" s="327">
        <f>اطلاعات!C7</f>
        <v>0</v>
      </c>
      <c r="G6" s="327">
        <v>67</v>
      </c>
      <c r="H6" s="55"/>
      <c r="I6" s="327">
        <v>102</v>
      </c>
      <c r="J6" s="314">
        <f>IF(اطلاعات!C7&lt;=400,0,IF(AND(اطلاعات!C7&gt;400,اطلاعات!C7&lt;1001),اطلاعات!C7-400,IF(اطلاعات!C7&gt;1001,600,0)))</f>
        <v>0</v>
      </c>
      <c r="K6" s="327">
        <f>J6*I6/1000</f>
        <v>0</v>
      </c>
      <c r="L6" s="55"/>
      <c r="M6" s="327">
        <v>77</v>
      </c>
      <c r="N6" s="327">
        <f>IF(اطلاعات!C7&lt;=1000,0,IF(اطلاعات!C7&gt;1000,اطلاعات!C7-1000,0))</f>
        <v>0</v>
      </c>
      <c r="O6" s="327">
        <f>N6*M6/1000</f>
        <v>0</v>
      </c>
      <c r="P6" s="38"/>
      <c r="Q6" s="331">
        <f>G6+K6+O6</f>
        <v>67</v>
      </c>
      <c r="R6" s="328">
        <f>اطلاعات!D7</f>
        <v>1</v>
      </c>
      <c r="S6" s="314">
        <f>R6*Q6</f>
        <v>67</v>
      </c>
      <c r="T6" s="41"/>
      <c r="U6" s="314" t="e">
        <f>S6*1000/F6</f>
        <v>#DIV/0!</v>
      </c>
    </row>
    <row r="7" spans="1:26" ht="22.5" x14ac:dyDescent="0.2">
      <c r="B7" s="55"/>
      <c r="C7" s="338"/>
      <c r="D7" s="339"/>
      <c r="E7" s="7" t="s">
        <v>153</v>
      </c>
      <c r="F7" s="327"/>
      <c r="G7" s="327"/>
      <c r="H7" s="55"/>
      <c r="I7" s="327"/>
      <c r="J7" s="315"/>
      <c r="K7" s="327"/>
      <c r="L7" s="55"/>
      <c r="M7" s="327"/>
      <c r="N7" s="327"/>
      <c r="O7" s="327"/>
      <c r="P7" s="38"/>
      <c r="Q7" s="332"/>
      <c r="R7" s="329"/>
      <c r="S7" s="315"/>
      <c r="T7" s="41"/>
      <c r="U7" s="315"/>
    </row>
    <row r="8" spans="1:26" ht="37.5" x14ac:dyDescent="0.2">
      <c r="B8" s="55"/>
      <c r="C8" s="338"/>
      <c r="D8" s="339"/>
      <c r="E8" s="7" t="s">
        <v>5</v>
      </c>
      <c r="F8" s="327"/>
      <c r="G8" s="327"/>
      <c r="H8" s="55"/>
      <c r="I8" s="327"/>
      <c r="J8" s="315"/>
      <c r="K8" s="327"/>
      <c r="L8" s="55"/>
      <c r="M8" s="327"/>
      <c r="N8" s="327"/>
      <c r="O8" s="327"/>
      <c r="P8" s="38"/>
      <c r="Q8" s="332"/>
      <c r="R8" s="329"/>
      <c r="S8" s="315"/>
      <c r="T8" s="41"/>
      <c r="U8" s="315"/>
    </row>
    <row r="9" spans="1:26" ht="22.5" x14ac:dyDescent="0.2">
      <c r="B9" s="55"/>
      <c r="C9" s="338"/>
      <c r="D9" s="339"/>
      <c r="E9" s="7" t="s">
        <v>6</v>
      </c>
      <c r="F9" s="327"/>
      <c r="G9" s="327"/>
      <c r="H9" s="55"/>
      <c r="I9" s="327"/>
      <c r="J9" s="315"/>
      <c r="K9" s="327"/>
      <c r="L9" s="55"/>
      <c r="M9" s="327"/>
      <c r="N9" s="327"/>
      <c r="O9" s="327"/>
      <c r="P9" s="38"/>
      <c r="Q9" s="332"/>
      <c r="R9" s="329"/>
      <c r="S9" s="315"/>
      <c r="T9" s="41"/>
      <c r="U9" s="315"/>
    </row>
    <row r="10" spans="1:26" ht="22.5" x14ac:dyDescent="0.2">
      <c r="B10" s="55"/>
      <c r="C10" s="338"/>
      <c r="D10" s="339"/>
      <c r="E10" s="7" t="s">
        <v>7</v>
      </c>
      <c r="F10" s="327"/>
      <c r="G10" s="327"/>
      <c r="H10" s="55"/>
      <c r="I10" s="327"/>
      <c r="J10" s="316"/>
      <c r="K10" s="327"/>
      <c r="L10" s="55"/>
      <c r="M10" s="327"/>
      <c r="N10" s="327"/>
      <c r="O10" s="327"/>
      <c r="P10" s="38"/>
      <c r="Q10" s="333"/>
      <c r="R10" s="330"/>
      <c r="S10" s="316"/>
      <c r="T10" s="41"/>
      <c r="U10" s="316"/>
    </row>
    <row r="11" spans="1:26" ht="22.5" x14ac:dyDescent="0.2">
      <c r="B11" s="55"/>
      <c r="C11" s="338"/>
      <c r="D11" s="340" t="s">
        <v>44</v>
      </c>
      <c r="E11" s="21" t="s">
        <v>33</v>
      </c>
      <c r="F11" s="326">
        <f>F6</f>
        <v>0</v>
      </c>
      <c r="G11" s="326">
        <v>18</v>
      </c>
      <c r="H11" s="55"/>
      <c r="I11" s="326">
        <v>33</v>
      </c>
      <c r="J11" s="326">
        <f>J6</f>
        <v>0</v>
      </c>
      <c r="K11" s="326">
        <f>J11*I11/1000</f>
        <v>0</v>
      </c>
      <c r="L11" s="55"/>
      <c r="M11" s="326">
        <v>28</v>
      </c>
      <c r="N11" s="326">
        <f>N6</f>
        <v>0</v>
      </c>
      <c r="O11" s="326">
        <f>N11*M11/1000</f>
        <v>0</v>
      </c>
      <c r="P11" s="38"/>
      <c r="Q11" s="344">
        <f>G11+K11+O11</f>
        <v>18</v>
      </c>
      <c r="R11" s="347">
        <f>R6</f>
        <v>1</v>
      </c>
      <c r="S11" s="341">
        <f>R11*Q11</f>
        <v>18</v>
      </c>
      <c r="T11" s="41"/>
      <c r="U11" s="341" t="e">
        <f>S11*1000/F11</f>
        <v>#DIV/0!</v>
      </c>
    </row>
    <row r="12" spans="1:26" ht="37.5" x14ac:dyDescent="0.2">
      <c r="B12" s="55"/>
      <c r="C12" s="338"/>
      <c r="D12" s="340"/>
      <c r="E12" s="21" t="s">
        <v>8</v>
      </c>
      <c r="F12" s="326"/>
      <c r="G12" s="326"/>
      <c r="H12" s="55"/>
      <c r="I12" s="326"/>
      <c r="J12" s="326"/>
      <c r="K12" s="326"/>
      <c r="L12" s="55"/>
      <c r="M12" s="326"/>
      <c r="N12" s="326"/>
      <c r="O12" s="326"/>
      <c r="P12" s="38"/>
      <c r="Q12" s="345"/>
      <c r="R12" s="348"/>
      <c r="S12" s="342"/>
      <c r="T12" s="41"/>
      <c r="U12" s="342"/>
    </row>
    <row r="13" spans="1:26" ht="22.5" x14ac:dyDescent="0.2">
      <c r="B13" s="55"/>
      <c r="C13" s="338"/>
      <c r="D13" s="340"/>
      <c r="E13" s="21" t="s">
        <v>9</v>
      </c>
      <c r="F13" s="326"/>
      <c r="G13" s="326"/>
      <c r="H13" s="55"/>
      <c r="I13" s="326"/>
      <c r="J13" s="326"/>
      <c r="K13" s="326"/>
      <c r="L13" s="55"/>
      <c r="M13" s="326"/>
      <c r="N13" s="326"/>
      <c r="O13" s="326"/>
      <c r="P13" s="38"/>
      <c r="Q13" s="345"/>
      <c r="R13" s="348"/>
      <c r="S13" s="342"/>
      <c r="T13" s="41"/>
      <c r="U13" s="342"/>
    </row>
    <row r="14" spans="1:26" ht="22.5" x14ac:dyDescent="0.2">
      <c r="B14" s="55"/>
      <c r="C14" s="338"/>
      <c r="D14" s="340"/>
      <c r="E14" s="21" t="s">
        <v>42</v>
      </c>
      <c r="F14" s="326"/>
      <c r="G14" s="326"/>
      <c r="H14" s="55"/>
      <c r="I14" s="326"/>
      <c r="J14" s="326"/>
      <c r="K14" s="326"/>
      <c r="L14" s="55"/>
      <c r="M14" s="326"/>
      <c r="N14" s="326"/>
      <c r="O14" s="326"/>
      <c r="P14" s="38"/>
      <c r="Q14" s="346"/>
      <c r="R14" s="349"/>
      <c r="S14" s="343"/>
      <c r="T14" s="41"/>
      <c r="U14" s="343"/>
    </row>
    <row r="15" spans="1:26" s="176" customFormat="1" ht="24.95" customHeight="1" x14ac:dyDescent="0.25">
      <c r="A15" s="169"/>
      <c r="B15" s="170"/>
      <c r="C15" s="336" t="s">
        <v>77</v>
      </c>
      <c r="D15" s="336"/>
      <c r="E15" s="336"/>
      <c r="F15" s="223"/>
      <c r="G15" s="28">
        <f>G11+G6</f>
        <v>85</v>
      </c>
      <c r="H15" s="61"/>
      <c r="I15" s="28">
        <f>SUM(I6:I14)</f>
        <v>135</v>
      </c>
      <c r="J15" s="28"/>
      <c r="K15" s="28">
        <f>SUM(K6:K14)</f>
        <v>0</v>
      </c>
      <c r="L15" s="61"/>
      <c r="M15" s="28">
        <f>SUM(M6:M14)</f>
        <v>105</v>
      </c>
      <c r="N15" s="28"/>
      <c r="O15" s="28">
        <f>SUM(O6:O14)</f>
        <v>0</v>
      </c>
      <c r="P15" s="228"/>
      <c r="Q15" s="229"/>
      <c r="R15" s="28"/>
      <c r="S15" s="230">
        <f>SUM(S6:S14)</f>
        <v>85</v>
      </c>
      <c r="T15" s="175"/>
      <c r="U15" s="172" t="e">
        <f>SUM(U6:U14)</f>
        <v>#DIV/0!</v>
      </c>
    </row>
    <row r="16" spans="1:26" s="10" customFormat="1" ht="24.95" customHeight="1" x14ac:dyDescent="0.25">
      <c r="A16"/>
      <c r="B16" s="55"/>
      <c r="C16" s="337" t="s">
        <v>193</v>
      </c>
      <c r="D16" s="337"/>
      <c r="E16" s="337"/>
      <c r="F16" s="222"/>
      <c r="G16" s="172">
        <f>G15-G17</f>
        <v>68</v>
      </c>
      <c r="H16" s="170"/>
      <c r="I16" s="172">
        <f>I15-I17</f>
        <v>108</v>
      </c>
      <c r="J16" s="172">
        <f>J15-J17</f>
        <v>0</v>
      </c>
      <c r="K16" s="172">
        <f>K15-K17</f>
        <v>0</v>
      </c>
      <c r="L16" s="170"/>
      <c r="M16" s="172">
        <f>M15-M17</f>
        <v>84</v>
      </c>
      <c r="N16" s="172">
        <f>N15-N17</f>
        <v>0</v>
      </c>
      <c r="O16" s="172">
        <f>O15-O17</f>
        <v>0</v>
      </c>
      <c r="P16" s="173"/>
      <c r="Q16" s="174"/>
      <c r="R16" s="172"/>
      <c r="S16" s="172">
        <f>S15-S17</f>
        <v>68</v>
      </c>
      <c r="T16" s="46"/>
      <c r="U16" s="28" t="e">
        <f>U15-U17</f>
        <v>#DIV/0!</v>
      </c>
    </row>
    <row r="17" spans="1:21" s="176" customFormat="1" ht="24.95" customHeight="1" x14ac:dyDescent="0.25">
      <c r="A17" s="169"/>
      <c r="B17" s="170"/>
      <c r="C17" s="337" t="s">
        <v>210</v>
      </c>
      <c r="D17" s="337"/>
      <c r="E17" s="337"/>
      <c r="F17" s="171"/>
      <c r="G17" s="172">
        <f>G15*0.2</f>
        <v>17</v>
      </c>
      <c r="H17" s="170"/>
      <c r="I17" s="172">
        <f>I15*0.2</f>
        <v>27</v>
      </c>
      <c r="J17" s="172">
        <f>J15*0.2</f>
        <v>0</v>
      </c>
      <c r="K17" s="172">
        <f>K15*0.2</f>
        <v>0</v>
      </c>
      <c r="L17" s="170"/>
      <c r="M17" s="172">
        <f>M15*0.2</f>
        <v>21</v>
      </c>
      <c r="N17" s="172">
        <f>N15*0.2</f>
        <v>0</v>
      </c>
      <c r="O17" s="172">
        <f>O15*0.2</f>
        <v>0</v>
      </c>
      <c r="P17" s="173"/>
      <c r="Q17" s="174"/>
      <c r="R17" s="172"/>
      <c r="S17" s="172">
        <f>S15*0.2</f>
        <v>17</v>
      </c>
      <c r="T17" s="175"/>
      <c r="U17" s="172" t="e">
        <f>U15*0.2</f>
        <v>#DIV/0!</v>
      </c>
    </row>
    <row r="18" spans="1:21" ht="20.100000000000001" customHeight="1" x14ac:dyDescent="0.2">
      <c r="B18" s="55"/>
      <c r="D18" s="59"/>
      <c r="E18" s="62"/>
      <c r="F18" s="62"/>
      <c r="G18" s="62"/>
      <c r="H18" s="62"/>
      <c r="I18" s="59"/>
      <c r="J18" s="62"/>
      <c r="K18" s="62"/>
      <c r="L18" s="62"/>
      <c r="M18" s="59"/>
      <c r="N18" s="62"/>
      <c r="O18" s="60"/>
      <c r="P18" s="39"/>
      <c r="Q18" s="40"/>
      <c r="R18" s="40"/>
      <c r="S18" s="40"/>
      <c r="T18" s="41"/>
    </row>
    <row r="19" spans="1:21" ht="22.5" customHeight="1" x14ac:dyDescent="0.2">
      <c r="B19" s="55"/>
      <c r="C19" s="62" t="s">
        <v>148</v>
      </c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39"/>
      <c r="Q19" s="40"/>
      <c r="R19" s="40"/>
      <c r="S19" s="40"/>
      <c r="T19" s="41"/>
    </row>
    <row r="20" spans="1:21" ht="22.5" customHeight="1" x14ac:dyDescent="0.2">
      <c r="B20" s="55"/>
      <c r="C20" s="335" t="str">
        <f>اطلاعات!B23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62"/>
      <c r="O20" s="60"/>
      <c r="P20" s="39"/>
      <c r="Q20" s="40"/>
      <c r="R20" s="40"/>
      <c r="S20" s="40"/>
      <c r="T20" s="41"/>
    </row>
    <row r="21" spans="1:21" ht="45" customHeight="1" x14ac:dyDescent="0.2">
      <c r="B21" s="55"/>
      <c r="C21" s="335" t="str">
        <f>اطلاعات!B24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42"/>
      <c r="Q21" s="40"/>
      <c r="R21" s="40"/>
      <c r="S21" s="40"/>
      <c r="T21" s="41"/>
    </row>
    <row r="22" spans="1:21" ht="22.5" customHeight="1" x14ac:dyDescent="0.2">
      <c r="B22" s="55"/>
      <c r="C22" s="62" t="s">
        <v>76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42"/>
      <c r="Q22" s="40"/>
      <c r="R22" s="40"/>
      <c r="S22" s="40"/>
      <c r="T22" s="41"/>
    </row>
    <row r="23" spans="1:21" ht="22.5" customHeight="1" x14ac:dyDescent="0.2">
      <c r="B23" s="55"/>
      <c r="C23" s="56" t="str">
        <f>اطلاعات!B25</f>
        <v>دستمزد طراحی در ابتدای کار در قالب 2 فقره چک برای ابتدا و انتهای قرارداد دریافت و کار آغاز می شود.</v>
      </c>
      <c r="D23" s="57"/>
      <c r="E23" s="57"/>
      <c r="F23" s="57"/>
      <c r="G23" s="57"/>
      <c r="H23" s="57"/>
      <c r="I23" s="58"/>
      <c r="J23" s="57"/>
      <c r="K23" s="57"/>
      <c r="L23" s="57"/>
      <c r="M23" s="58"/>
      <c r="N23" s="57"/>
      <c r="O23" s="57"/>
      <c r="P23" s="43"/>
      <c r="Q23" s="40"/>
      <c r="R23" s="40"/>
      <c r="S23" s="40"/>
      <c r="T23" s="41"/>
    </row>
    <row r="24" spans="1:21" ht="5.0999999999999996" customHeight="1" x14ac:dyDescent="0.2">
      <c r="B24" s="55"/>
      <c r="C24" s="56"/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40"/>
      <c r="R24" s="40"/>
      <c r="S24" s="40"/>
      <c r="T24" s="41"/>
    </row>
    <row r="25" spans="1:21" x14ac:dyDescent="0.45">
      <c r="C25" s="47" t="str">
        <f>اطلاعات!B26</f>
        <v>اعداد فوق تا 2 ماه از زمان صدور فاکتور معتبر است و پس از آن مشمول تعدیل می گردد.</v>
      </c>
      <c r="D25" s="48"/>
      <c r="E25" s="49"/>
      <c r="O25" s="3"/>
      <c r="Q25" s="3"/>
      <c r="S25" s="3"/>
    </row>
    <row r="26" spans="1:21" x14ac:dyDescent="0.45">
      <c r="C26" s="25" t="str">
        <f>اطلاعات!B27</f>
        <v>شرکت پیشرو اندیشان پادرا - بانک پارسیان
شبا: IR090540125720101154583607
شماره کارت:  6221068800111087</v>
      </c>
      <c r="E26" s="25"/>
      <c r="F26" s="25"/>
      <c r="G26" s="25"/>
      <c r="H26" s="25"/>
      <c r="I26" s="2"/>
      <c r="J26" s="25"/>
      <c r="K26" s="25"/>
      <c r="L26" s="25"/>
      <c r="O26" s="3"/>
      <c r="Q26" s="3"/>
      <c r="S26" s="3"/>
    </row>
    <row r="27" spans="1:21" x14ac:dyDescent="0.45">
      <c r="E27" s="25"/>
      <c r="F27" s="25"/>
      <c r="G27" s="25"/>
      <c r="H27" s="25"/>
      <c r="I27" s="2"/>
      <c r="J27" s="28"/>
      <c r="K27" s="28">
        <v>100</v>
      </c>
      <c r="L27" s="25"/>
      <c r="O27" s="3"/>
      <c r="Q27" s="3"/>
      <c r="S27" s="3"/>
    </row>
    <row r="28" spans="1:21" x14ac:dyDescent="0.45">
      <c r="E28" s="25"/>
      <c r="F28" s="25"/>
      <c r="G28" s="25"/>
      <c r="H28" s="25"/>
      <c r="I28" s="2"/>
      <c r="J28" s="28"/>
      <c r="K28" s="28">
        <v>16.670000000000002</v>
      </c>
      <c r="L28" s="25"/>
    </row>
    <row r="29" spans="1:21" x14ac:dyDescent="0.45">
      <c r="J29" s="28"/>
      <c r="K29" s="28">
        <f>K27-K28</f>
        <v>83.33</v>
      </c>
    </row>
  </sheetData>
  <mergeCells count="38">
    <mergeCell ref="U4:U5"/>
    <mergeCell ref="M11:M14"/>
    <mergeCell ref="K11:K14"/>
    <mergeCell ref="S11:S14"/>
    <mergeCell ref="Q11:Q14"/>
    <mergeCell ref="R11:R14"/>
    <mergeCell ref="U6:U10"/>
    <mergeCell ref="U11:U14"/>
    <mergeCell ref="C21:O21"/>
    <mergeCell ref="O6:O10"/>
    <mergeCell ref="O11:O14"/>
    <mergeCell ref="C15:E15"/>
    <mergeCell ref="C17:E17"/>
    <mergeCell ref="C16:E16"/>
    <mergeCell ref="C6:C14"/>
    <mergeCell ref="D6:D10"/>
    <mergeCell ref="I6:I10"/>
    <mergeCell ref="J6:J10"/>
    <mergeCell ref="D11:D14"/>
    <mergeCell ref="I11:I14"/>
    <mergeCell ref="J11:J14"/>
    <mergeCell ref="C20:M20"/>
    <mergeCell ref="N11:N14"/>
    <mergeCell ref="G11:G14"/>
    <mergeCell ref="F11:F14"/>
    <mergeCell ref="C4:C5"/>
    <mergeCell ref="G6:G10"/>
    <mergeCell ref="M6:M10"/>
    <mergeCell ref="R6:R10"/>
    <mergeCell ref="K6:K10"/>
    <mergeCell ref="Q6:Q10"/>
    <mergeCell ref="F4:F5"/>
    <mergeCell ref="F6:F10"/>
    <mergeCell ref="N6:N10"/>
    <mergeCell ref="E4:E5"/>
    <mergeCell ref="Q4:S4"/>
    <mergeCell ref="D4:D5"/>
    <mergeCell ref="S6:S1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theme="7" tint="0.79998168889431442"/>
    <pageSetUpPr fitToPage="1"/>
  </sheetPr>
  <dimension ref="A1:U28"/>
  <sheetViews>
    <sheetView rightToLeft="1" view="pageBreakPreview" zoomScale="70" zoomScaleNormal="100" zoomScaleSheetLayoutView="70" workbookViewId="0">
      <selection activeCell="J19" sqref="J19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1" width="12.375" style="3" customWidth="1"/>
    <col min="12" max="12" width="1.75" style="3" customWidth="1"/>
    <col min="13" max="13" width="20.75" style="3" customWidth="1"/>
    <col min="14" max="14" width="8.875" customWidth="1"/>
    <col min="15" max="15" width="12.75" customWidth="1"/>
    <col min="16" max="16" width="1.75" customWidth="1"/>
    <col min="17" max="17" width="20.75" customWidth="1"/>
    <col min="18" max="18" width="10.75" customWidth="1"/>
    <col min="19" max="19" width="20.75" customWidth="1"/>
    <col min="20" max="20" width="1.75" customWidth="1"/>
    <col min="21" max="21" width="24.625" customWidth="1"/>
  </cols>
  <sheetData>
    <row r="1" spans="1:21" ht="5.0999999999999996" customHeight="1" x14ac:dyDescent="0.2">
      <c r="A1" s="63"/>
      <c r="B1" s="63"/>
      <c r="C1"/>
      <c r="D1"/>
      <c r="E1"/>
      <c r="F1"/>
      <c r="G1"/>
      <c r="H1"/>
      <c r="I1"/>
      <c r="J1"/>
      <c r="K1"/>
      <c r="L1"/>
      <c r="M1"/>
    </row>
    <row r="2" spans="1:21" ht="25.15" customHeight="1" x14ac:dyDescent="0.2">
      <c r="A2" s="63"/>
      <c r="B2" s="55"/>
      <c r="C2" s="59"/>
      <c r="D2" s="59"/>
      <c r="E2" s="55" t="s">
        <v>158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</row>
    <row r="3" spans="1:21" ht="25.15" customHeight="1" x14ac:dyDescent="0.2">
      <c r="A3" s="63"/>
      <c r="B3" s="55"/>
      <c r="C3" s="35"/>
      <c r="D3" s="35"/>
      <c r="E3" s="36" t="str">
        <f>اطلاعات!B22</f>
        <v>1404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</row>
    <row r="4" spans="1:21" ht="45" customHeight="1" x14ac:dyDescent="0.2">
      <c r="A4" s="63"/>
      <c r="B4" s="55"/>
      <c r="C4" s="317" t="s">
        <v>1</v>
      </c>
      <c r="D4" s="317" t="s">
        <v>2</v>
      </c>
      <c r="E4" s="319" t="s">
        <v>3</v>
      </c>
      <c r="F4" s="319" t="s">
        <v>41</v>
      </c>
      <c r="G4" s="83" t="s">
        <v>91</v>
      </c>
      <c r="H4" s="55"/>
      <c r="I4" s="84" t="s">
        <v>89</v>
      </c>
      <c r="J4" s="85"/>
      <c r="K4" s="86"/>
      <c r="L4" s="55"/>
      <c r="M4" s="83" t="s">
        <v>90</v>
      </c>
      <c r="N4" s="85"/>
      <c r="O4" s="86"/>
      <c r="P4" s="38"/>
      <c r="Q4" s="350" t="s">
        <v>71</v>
      </c>
      <c r="R4" s="351"/>
      <c r="S4" s="352"/>
      <c r="U4" s="317" t="s">
        <v>144</v>
      </c>
    </row>
    <row r="5" spans="1:21" s="5" customFormat="1" ht="45" customHeight="1" x14ac:dyDescent="0.2">
      <c r="A5" s="63"/>
      <c r="B5" s="55"/>
      <c r="C5" s="318"/>
      <c r="D5" s="318"/>
      <c r="E5" s="320"/>
      <c r="F5" s="320"/>
      <c r="G5" s="83" t="s">
        <v>143</v>
      </c>
      <c r="H5" s="55"/>
      <c r="I5" s="108" t="s">
        <v>144</v>
      </c>
      <c r="J5" s="87" t="s">
        <v>41</v>
      </c>
      <c r="K5" s="108" t="s">
        <v>146</v>
      </c>
      <c r="L5" s="55"/>
      <c r="M5" s="108" t="s">
        <v>144</v>
      </c>
      <c r="N5" s="83" t="s">
        <v>41</v>
      </c>
      <c r="O5" s="108" t="s">
        <v>146</v>
      </c>
      <c r="P5" s="38"/>
      <c r="Q5" s="86" t="s">
        <v>31</v>
      </c>
      <c r="R5" s="88" t="s">
        <v>161</v>
      </c>
      <c r="S5" s="83" t="s">
        <v>145</v>
      </c>
      <c r="T5"/>
      <c r="U5" s="318"/>
    </row>
    <row r="6" spans="1:21" ht="22.5" x14ac:dyDescent="0.2">
      <c r="A6" s="63"/>
      <c r="B6" s="55"/>
      <c r="C6" s="353" t="s">
        <v>36</v>
      </c>
      <c r="D6" s="339" t="s">
        <v>37</v>
      </c>
      <c r="E6" s="7" t="s">
        <v>4</v>
      </c>
      <c r="F6" s="327">
        <f>اطلاعات!C8</f>
        <v>0</v>
      </c>
      <c r="G6" s="327">
        <v>67</v>
      </c>
      <c r="H6" s="55"/>
      <c r="I6" s="327">
        <v>73</v>
      </c>
      <c r="J6" s="314">
        <f>IF(اطلاعات!C8&lt;=500,0,IF(AND(اطلاعات!C8&gt;500,اطلاعات!C8&lt;5000),اطلاعات!C8-500,IF(اطلاعات!C8&gt;5000,5000,0)))</f>
        <v>0</v>
      </c>
      <c r="K6" s="314">
        <f>J6*I6/1000</f>
        <v>0</v>
      </c>
      <c r="L6" s="61"/>
      <c r="M6" s="327">
        <v>57</v>
      </c>
      <c r="N6" s="314">
        <f>IF(اطلاعات!C8&lt;=5000,0,IF(اطلاعات!C8&gt;5000,اطلاعات!C8-5000,0))</f>
        <v>0</v>
      </c>
      <c r="O6" s="314">
        <f>N6*M6/1000</f>
        <v>0</v>
      </c>
      <c r="P6" s="38"/>
      <c r="Q6" s="331">
        <f>G6+K6+O6</f>
        <v>67</v>
      </c>
      <c r="R6" s="328">
        <f>اطلاعات!D8</f>
        <v>1</v>
      </c>
      <c r="S6" s="314">
        <f>R6*Q6</f>
        <v>67</v>
      </c>
      <c r="U6" s="314" t="e">
        <f>S6*1000/F6</f>
        <v>#DIV/0!</v>
      </c>
    </row>
    <row r="7" spans="1:21" ht="22.5" x14ac:dyDescent="0.2">
      <c r="A7" s="63"/>
      <c r="B7" s="55"/>
      <c r="C7" s="353"/>
      <c r="D7" s="339"/>
      <c r="E7" s="7" t="s">
        <v>32</v>
      </c>
      <c r="F7" s="327"/>
      <c r="G7" s="327"/>
      <c r="H7" s="55"/>
      <c r="I7" s="327"/>
      <c r="J7" s="315"/>
      <c r="K7" s="315"/>
      <c r="L7" s="61"/>
      <c r="M7" s="327"/>
      <c r="N7" s="315"/>
      <c r="O7" s="315"/>
      <c r="P7" s="38"/>
      <c r="Q7" s="332"/>
      <c r="R7" s="329"/>
      <c r="S7" s="315"/>
      <c r="U7" s="315"/>
    </row>
    <row r="8" spans="1:21" ht="37.5" x14ac:dyDescent="0.2">
      <c r="A8" s="63"/>
      <c r="B8" s="55"/>
      <c r="C8" s="353"/>
      <c r="D8" s="339"/>
      <c r="E8" s="7" t="s">
        <v>5</v>
      </c>
      <c r="F8" s="327"/>
      <c r="G8" s="327"/>
      <c r="H8" s="55"/>
      <c r="I8" s="327"/>
      <c r="J8" s="315"/>
      <c r="K8" s="315"/>
      <c r="L8" s="61"/>
      <c r="M8" s="327"/>
      <c r="N8" s="315"/>
      <c r="O8" s="315"/>
      <c r="P8" s="38"/>
      <c r="Q8" s="332"/>
      <c r="R8" s="329"/>
      <c r="S8" s="315"/>
      <c r="U8" s="315"/>
    </row>
    <row r="9" spans="1:21" ht="22.5" x14ac:dyDescent="0.2">
      <c r="A9" s="63"/>
      <c r="B9" s="55"/>
      <c r="C9" s="353"/>
      <c r="D9" s="339"/>
      <c r="E9" s="7" t="s">
        <v>6</v>
      </c>
      <c r="F9" s="327"/>
      <c r="G9" s="327"/>
      <c r="H9" s="55"/>
      <c r="I9" s="327"/>
      <c r="J9" s="315"/>
      <c r="K9" s="315"/>
      <c r="L9" s="61"/>
      <c r="M9" s="327"/>
      <c r="N9" s="315"/>
      <c r="O9" s="315"/>
      <c r="P9" s="38"/>
      <c r="Q9" s="332"/>
      <c r="R9" s="329"/>
      <c r="S9" s="315"/>
      <c r="U9" s="315"/>
    </row>
    <row r="10" spans="1:21" ht="22.5" x14ac:dyDescent="0.2">
      <c r="A10" s="63"/>
      <c r="B10" s="55"/>
      <c r="C10" s="353"/>
      <c r="D10" s="339"/>
      <c r="E10" s="7" t="s">
        <v>7</v>
      </c>
      <c r="F10" s="327"/>
      <c r="G10" s="327"/>
      <c r="H10" s="55"/>
      <c r="I10" s="327"/>
      <c r="J10" s="316"/>
      <c r="K10" s="316"/>
      <c r="L10" s="61"/>
      <c r="M10" s="327"/>
      <c r="N10" s="316"/>
      <c r="O10" s="316"/>
      <c r="P10" s="38"/>
      <c r="Q10" s="333"/>
      <c r="R10" s="330"/>
      <c r="S10" s="316"/>
      <c r="U10" s="316"/>
    </row>
    <row r="11" spans="1:21" ht="22.5" x14ac:dyDescent="0.2">
      <c r="A11" s="63"/>
      <c r="B11" s="55"/>
      <c r="C11" s="353"/>
      <c r="D11" s="340" t="s">
        <v>44</v>
      </c>
      <c r="E11" s="21" t="s">
        <v>33</v>
      </c>
      <c r="F11" s="326">
        <f>F6</f>
        <v>0</v>
      </c>
      <c r="G11" s="326">
        <v>18</v>
      </c>
      <c r="H11" s="55"/>
      <c r="I11" s="326">
        <v>17</v>
      </c>
      <c r="J11" s="341">
        <f>J6</f>
        <v>0</v>
      </c>
      <c r="K11" s="341">
        <f>J11*I11/1000</f>
        <v>0</v>
      </c>
      <c r="L11" s="61"/>
      <c r="M11" s="326">
        <v>18</v>
      </c>
      <c r="N11" s="341">
        <f>N6</f>
        <v>0</v>
      </c>
      <c r="O11" s="341">
        <f>N11*M11/1000</f>
        <v>0</v>
      </c>
      <c r="P11" s="38"/>
      <c r="Q11" s="344">
        <f>G11+K11+O11</f>
        <v>18</v>
      </c>
      <c r="R11" s="347">
        <f>R6</f>
        <v>1</v>
      </c>
      <c r="S11" s="341">
        <f>R11*Q11</f>
        <v>18</v>
      </c>
      <c r="U11" s="341" t="e">
        <f>S11*1000/F11</f>
        <v>#DIV/0!</v>
      </c>
    </row>
    <row r="12" spans="1:21" ht="37.5" x14ac:dyDescent="0.2">
      <c r="A12" s="63"/>
      <c r="B12" s="55"/>
      <c r="C12" s="353"/>
      <c r="D12" s="340"/>
      <c r="E12" s="21" t="s">
        <v>8</v>
      </c>
      <c r="F12" s="326"/>
      <c r="G12" s="326"/>
      <c r="H12" s="55"/>
      <c r="I12" s="326"/>
      <c r="J12" s="342"/>
      <c r="K12" s="342"/>
      <c r="L12" s="61"/>
      <c r="M12" s="326"/>
      <c r="N12" s="342"/>
      <c r="O12" s="342"/>
      <c r="P12" s="38"/>
      <c r="Q12" s="345"/>
      <c r="R12" s="348"/>
      <c r="S12" s="342"/>
      <c r="U12" s="342"/>
    </row>
    <row r="13" spans="1:21" ht="22.5" x14ac:dyDescent="0.2">
      <c r="A13" s="63"/>
      <c r="B13" s="55"/>
      <c r="C13" s="353"/>
      <c r="D13" s="340"/>
      <c r="E13" s="21" t="s">
        <v>9</v>
      </c>
      <c r="F13" s="326"/>
      <c r="G13" s="326"/>
      <c r="H13" s="55"/>
      <c r="I13" s="326"/>
      <c r="J13" s="342"/>
      <c r="K13" s="342"/>
      <c r="L13" s="61"/>
      <c r="M13" s="326"/>
      <c r="N13" s="342"/>
      <c r="O13" s="342"/>
      <c r="P13" s="38"/>
      <c r="Q13" s="345"/>
      <c r="R13" s="348"/>
      <c r="S13" s="342"/>
      <c r="U13" s="342"/>
    </row>
    <row r="14" spans="1:21" ht="22.5" x14ac:dyDescent="0.2">
      <c r="A14" s="63"/>
      <c r="B14" s="55"/>
      <c r="C14" s="353"/>
      <c r="D14" s="340"/>
      <c r="E14" s="21" t="s">
        <v>42</v>
      </c>
      <c r="F14" s="326"/>
      <c r="G14" s="326"/>
      <c r="H14" s="55"/>
      <c r="I14" s="326"/>
      <c r="J14" s="343"/>
      <c r="K14" s="343"/>
      <c r="L14" s="61"/>
      <c r="M14" s="326"/>
      <c r="N14" s="343"/>
      <c r="O14" s="343"/>
      <c r="P14" s="38"/>
      <c r="Q14" s="346"/>
      <c r="R14" s="349"/>
      <c r="S14" s="343"/>
      <c r="U14" s="343"/>
    </row>
    <row r="15" spans="1:21" s="176" customFormat="1" ht="24.95" customHeight="1" x14ac:dyDescent="0.25">
      <c r="A15" s="177"/>
      <c r="B15" s="170"/>
      <c r="C15" s="355" t="s">
        <v>77</v>
      </c>
      <c r="D15" s="355"/>
      <c r="E15" s="355"/>
      <c r="F15" s="231"/>
      <c r="G15" s="232">
        <f>G11+G6</f>
        <v>85</v>
      </c>
      <c r="H15" s="233"/>
      <c r="I15" s="232">
        <f>SUM(I6:I14)</f>
        <v>90</v>
      </c>
      <c r="J15" s="232"/>
      <c r="K15" s="232">
        <f>SUM(K6:K14)</f>
        <v>0</v>
      </c>
      <c r="L15" s="233"/>
      <c r="M15" s="232">
        <f>SUM(M6:M14)</f>
        <v>75</v>
      </c>
      <c r="N15" s="232"/>
      <c r="O15" s="232">
        <f>SUM(O6:O14)</f>
        <v>0</v>
      </c>
      <c r="P15" s="234"/>
      <c r="Q15" s="235"/>
      <c r="R15" s="232"/>
      <c r="S15" s="232">
        <f>SUM(S6:S14)</f>
        <v>85</v>
      </c>
      <c r="T15" s="169"/>
      <c r="U15" s="172" t="e">
        <f>SUM(U6:U14)</f>
        <v>#DIV/0!</v>
      </c>
    </row>
    <row r="16" spans="1:21" s="10" customFormat="1" ht="24.95" customHeight="1" x14ac:dyDescent="0.25">
      <c r="A16" s="63"/>
      <c r="B16" s="55"/>
      <c r="C16" s="354" t="s">
        <v>193</v>
      </c>
      <c r="D16" s="354"/>
      <c r="E16" s="354"/>
      <c r="F16" s="224"/>
      <c r="G16" s="178">
        <f>G15-G17</f>
        <v>68</v>
      </c>
      <c r="H16" s="170"/>
      <c r="I16" s="178">
        <f>I15-I17</f>
        <v>72</v>
      </c>
      <c r="J16" s="178">
        <f>J15-J17</f>
        <v>0</v>
      </c>
      <c r="K16" s="178">
        <f>K15-K17</f>
        <v>0</v>
      </c>
      <c r="L16" s="170"/>
      <c r="M16" s="178">
        <f>M15-M17</f>
        <v>60</v>
      </c>
      <c r="N16" s="178">
        <f>N15-N17</f>
        <v>0</v>
      </c>
      <c r="O16" s="178">
        <f>O15-O17</f>
        <v>0</v>
      </c>
      <c r="P16" s="173"/>
      <c r="Q16" s="179"/>
      <c r="R16" s="178"/>
      <c r="S16" s="178">
        <f>S15-S17</f>
        <v>68</v>
      </c>
      <c r="T16"/>
      <c r="U16" s="28" t="e">
        <f>U15-U17</f>
        <v>#DIV/0!</v>
      </c>
    </row>
    <row r="17" spans="1:21" s="176" customFormat="1" ht="24.95" customHeight="1" x14ac:dyDescent="0.25">
      <c r="A17" s="177"/>
      <c r="B17" s="170"/>
      <c r="C17" s="354" t="s">
        <v>210</v>
      </c>
      <c r="D17" s="354"/>
      <c r="E17" s="354"/>
      <c r="F17" s="224"/>
      <c r="G17" s="178">
        <f>G15*0.2</f>
        <v>17</v>
      </c>
      <c r="H17" s="170"/>
      <c r="I17" s="178">
        <f>I15*0.2</f>
        <v>18</v>
      </c>
      <c r="J17" s="178">
        <f>J15*0.2</f>
        <v>0</v>
      </c>
      <c r="K17" s="178">
        <f>K15*0.2</f>
        <v>0</v>
      </c>
      <c r="L17" s="170"/>
      <c r="M17" s="178">
        <f>M15*0.2</f>
        <v>15</v>
      </c>
      <c r="N17" s="178">
        <f>N15*0.2</f>
        <v>0</v>
      </c>
      <c r="O17" s="178">
        <f>O15*0.2</f>
        <v>0</v>
      </c>
      <c r="P17" s="173"/>
      <c r="Q17" s="178"/>
      <c r="R17" s="178"/>
      <c r="S17" s="178">
        <f>S15*0.2</f>
        <v>17</v>
      </c>
      <c r="T17" s="169"/>
      <c r="U17" s="172" t="e">
        <f>U15*0.2</f>
        <v>#DIV/0!</v>
      </c>
    </row>
    <row r="18" spans="1:21" ht="22.5" customHeight="1" x14ac:dyDescent="0.2">
      <c r="A18" s="63"/>
      <c r="B18" s="55"/>
      <c r="D18" s="59"/>
      <c r="E18" s="62"/>
      <c r="F18" s="62"/>
      <c r="G18" s="62"/>
      <c r="H18" s="62"/>
      <c r="I18" s="59"/>
      <c r="J18" s="62"/>
      <c r="K18" s="62"/>
      <c r="L18" s="62"/>
      <c r="M18" s="59"/>
      <c r="N18" s="62"/>
      <c r="O18" s="60"/>
      <c r="P18" s="62"/>
      <c r="Q18" s="59"/>
      <c r="R18" s="59"/>
      <c r="S18" s="59"/>
    </row>
    <row r="19" spans="1:21" ht="22.5" customHeight="1" x14ac:dyDescent="0.2">
      <c r="B19" s="55"/>
      <c r="C19" s="62" t="s">
        <v>149</v>
      </c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39"/>
      <c r="Q19" s="40"/>
      <c r="R19" s="40"/>
      <c r="S19" s="40"/>
    </row>
    <row r="20" spans="1:21" ht="45" customHeight="1" x14ac:dyDescent="0.2">
      <c r="B20" s="55"/>
      <c r="C20" s="335" t="str">
        <f>اطلاعات!B23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62"/>
      <c r="O20" s="60"/>
      <c r="P20" s="39"/>
      <c r="Q20" s="40"/>
      <c r="R20" s="40"/>
      <c r="S20" s="40"/>
    </row>
    <row r="21" spans="1:21" ht="45" customHeight="1" x14ac:dyDescent="0.2">
      <c r="A21" s="63"/>
      <c r="B21" s="55"/>
      <c r="C21" s="335" t="str">
        <f>اطلاعات!B24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57"/>
      <c r="Q21" s="59"/>
      <c r="R21" s="59"/>
      <c r="S21" s="59"/>
    </row>
    <row r="22" spans="1:21" ht="22.5" customHeight="1" x14ac:dyDescent="0.2">
      <c r="A22" s="63"/>
      <c r="B22" s="55"/>
      <c r="C22" s="62" t="s">
        <v>76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59"/>
      <c r="R22" s="59"/>
      <c r="S22" s="59"/>
    </row>
    <row r="23" spans="1:21" ht="22.5" customHeight="1" x14ac:dyDescent="0.2">
      <c r="A23" s="63"/>
      <c r="B23" s="55"/>
      <c r="C23" s="56" t="str">
        <f>اطلاعات!B25</f>
        <v>دستمزد طراحی در ابتدای کار در قالب 2 فقره چک برای ابتدا و انتهای قرارداد دریافت و کار آغاز می شود.</v>
      </c>
      <c r="D23" s="57"/>
      <c r="E23" s="57"/>
      <c r="F23" s="57"/>
      <c r="G23" s="57"/>
      <c r="H23" s="57"/>
      <c r="I23" s="58"/>
      <c r="J23" s="57"/>
      <c r="K23" s="57"/>
      <c r="L23" s="57"/>
      <c r="M23" s="58"/>
      <c r="N23" s="57"/>
      <c r="O23" s="57"/>
      <c r="P23" s="57"/>
      <c r="Q23" s="59"/>
      <c r="R23" s="59"/>
      <c r="S23" s="59"/>
    </row>
    <row r="24" spans="1:21" ht="5.0999999999999996" customHeight="1" x14ac:dyDescent="0.2">
      <c r="A24" s="63"/>
      <c r="B24" s="55"/>
      <c r="C24" s="56"/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40"/>
      <c r="R24" s="40"/>
      <c r="S24" s="40"/>
    </row>
    <row r="25" spans="1:21" x14ac:dyDescent="0.45">
      <c r="C25" s="47" t="str">
        <f>اطلاعات!B26</f>
        <v>اعداد فوق تا 2 ماه از زمان صدور فاکتور معتبر است و پس از آن مشمول تعدیل می گردد.</v>
      </c>
      <c r="D25" s="48"/>
      <c r="E25" s="49"/>
      <c r="Q25" s="26"/>
    </row>
    <row r="26" spans="1:21" x14ac:dyDescent="0.45">
      <c r="C26" s="25" t="str">
        <f>اطلاعات!B27</f>
        <v>شرکت پیشرو اندیشان پادرا - بانک پارسیان
شبا: IR090540125720101154583607
شماره کارت:  6221068800111087</v>
      </c>
      <c r="E26" s="25"/>
      <c r="F26" s="25"/>
      <c r="G26" s="25"/>
      <c r="H26" s="25"/>
      <c r="I26" s="2"/>
      <c r="J26" s="25"/>
      <c r="K26" s="25"/>
      <c r="L26" s="25"/>
    </row>
    <row r="27" spans="1:21" x14ac:dyDescent="0.45">
      <c r="E27" s="25"/>
      <c r="F27" s="25"/>
      <c r="G27" s="25"/>
      <c r="H27" s="25"/>
      <c r="I27" s="2"/>
      <c r="J27" s="25"/>
      <c r="K27" s="25"/>
      <c r="L27" s="25"/>
    </row>
    <row r="28" spans="1:21" x14ac:dyDescent="0.45">
      <c r="E28" s="25"/>
      <c r="F28" s="25"/>
      <c r="G28" s="25"/>
      <c r="H28" s="25"/>
      <c r="I28" s="2"/>
      <c r="J28" s="25"/>
      <c r="K28" s="25"/>
      <c r="L28" s="25"/>
    </row>
  </sheetData>
  <mergeCells count="38">
    <mergeCell ref="U4:U5"/>
    <mergeCell ref="C16:E16"/>
    <mergeCell ref="C17:E17"/>
    <mergeCell ref="C15:E15"/>
    <mergeCell ref="C21:O21"/>
    <mergeCell ref="M11:M14"/>
    <mergeCell ref="N11:N14"/>
    <mergeCell ref="O11:O14"/>
    <mergeCell ref="D11:D14"/>
    <mergeCell ref="F11:F14"/>
    <mergeCell ref="G11:G14"/>
    <mergeCell ref="I11:I14"/>
    <mergeCell ref="J11:J14"/>
    <mergeCell ref="K11:K14"/>
    <mergeCell ref="C20:M20"/>
    <mergeCell ref="Q11:Q14"/>
    <mergeCell ref="R11:R14"/>
    <mergeCell ref="S11:S14"/>
    <mergeCell ref="O6:O10"/>
    <mergeCell ref="Q6:Q10"/>
    <mergeCell ref="R6:R10"/>
    <mergeCell ref="S6:S10"/>
    <mergeCell ref="U6:U10"/>
    <mergeCell ref="U11:U14"/>
    <mergeCell ref="Q4:S4"/>
    <mergeCell ref="C6:C14"/>
    <mergeCell ref="D6:D10"/>
    <mergeCell ref="F6:F10"/>
    <mergeCell ref="G6:G10"/>
    <mergeCell ref="I6:I10"/>
    <mergeCell ref="J6:J10"/>
    <mergeCell ref="K6:K10"/>
    <mergeCell ref="M6:M10"/>
    <mergeCell ref="N6:N10"/>
    <mergeCell ref="C4:C5"/>
    <mergeCell ref="D4:D5"/>
    <mergeCell ref="E4:E5"/>
    <mergeCell ref="F4:F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8" tint="0.59999389629810485"/>
    <pageSetUpPr fitToPage="1"/>
  </sheetPr>
  <dimension ref="A1:U29"/>
  <sheetViews>
    <sheetView rightToLeft="1" view="pageBreakPreview" zoomScale="70" zoomScaleNormal="100" zoomScaleSheetLayoutView="70" workbookViewId="0">
      <selection activeCell="E31" sqref="E31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4.125" style="3" customWidth="1"/>
    <col min="6" max="6" width="10.75" style="3" hidden="1" customWidth="1"/>
    <col min="7" max="7" width="20.75" style="3" customWidth="1"/>
    <col min="8" max="8" width="1.75" style="3" customWidth="1"/>
    <col min="9" max="9" width="20.75" style="3" customWidth="1"/>
    <col min="10" max="10" width="10.75" style="3" hidden="1" customWidth="1"/>
    <col min="11" max="11" width="15.75" style="3" hidden="1" customWidth="1"/>
    <col min="12" max="12" width="1.75" style="3" customWidth="1"/>
    <col min="13" max="13" width="20.75" style="3" customWidth="1"/>
    <col min="14" max="14" width="10.75" hidden="1" customWidth="1"/>
    <col min="15" max="15" width="15.75" hidden="1" customWidth="1"/>
    <col min="16" max="16" width="1.75" hidden="1" customWidth="1"/>
    <col min="17" max="17" width="15.75" hidden="1" customWidth="1"/>
    <col min="18" max="18" width="10.75" hidden="1" customWidth="1"/>
    <col min="19" max="19" width="20.75" hidden="1" customWidth="1"/>
    <col min="20" max="20" width="1.75" customWidth="1"/>
    <col min="21" max="21" width="25.75" customWidth="1"/>
  </cols>
  <sheetData>
    <row r="1" spans="1:21" ht="5.0999999999999996" customHeight="1" x14ac:dyDescent="0.45"/>
    <row r="2" spans="1:21" ht="25.15" customHeight="1" x14ac:dyDescent="0.2">
      <c r="B2"/>
      <c r="C2" s="59"/>
      <c r="D2" s="59"/>
      <c r="E2" s="55" t="s">
        <v>159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9"/>
    </row>
    <row r="3" spans="1:21" ht="25.15" customHeight="1" x14ac:dyDescent="0.2">
      <c r="B3"/>
      <c r="C3" s="35"/>
      <c r="D3" s="35"/>
      <c r="E3" s="36" t="str">
        <f>اطلاعات!B22</f>
        <v>1404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9"/>
    </row>
    <row r="4" spans="1:21" ht="46.5" customHeight="1" x14ac:dyDescent="0.2">
      <c r="B4" s="44"/>
      <c r="C4" s="317" t="s">
        <v>1</v>
      </c>
      <c r="D4" s="317" t="s">
        <v>2</v>
      </c>
      <c r="E4" s="319" t="s">
        <v>3</v>
      </c>
      <c r="F4" s="319" t="s">
        <v>41</v>
      </c>
      <c r="G4" s="83" t="s">
        <v>92</v>
      </c>
      <c r="H4" s="55"/>
      <c r="I4" s="253" t="s">
        <v>73</v>
      </c>
      <c r="J4" s="85"/>
      <c r="K4" s="86"/>
      <c r="L4" s="55"/>
      <c r="M4" s="83" t="s">
        <v>72</v>
      </c>
      <c r="N4" s="85"/>
      <c r="O4" s="89"/>
      <c r="P4" s="55"/>
      <c r="Q4" s="350" t="s">
        <v>71</v>
      </c>
      <c r="R4" s="351"/>
      <c r="S4" s="352"/>
      <c r="T4" s="59"/>
      <c r="U4" s="317" t="s">
        <v>144</v>
      </c>
    </row>
    <row r="5" spans="1:21" s="5" customFormat="1" ht="41.25" customHeight="1" x14ac:dyDescent="0.2">
      <c r="A5"/>
      <c r="B5" s="44"/>
      <c r="C5" s="318"/>
      <c r="D5" s="318"/>
      <c r="E5" s="320"/>
      <c r="F5" s="320"/>
      <c r="G5" s="83" t="s">
        <v>143</v>
      </c>
      <c r="H5" s="55"/>
      <c r="I5" s="108" t="s">
        <v>144</v>
      </c>
      <c r="J5" s="87" t="s">
        <v>41</v>
      </c>
      <c r="K5" s="108" t="s">
        <v>146</v>
      </c>
      <c r="L5" s="55"/>
      <c r="M5" s="108" t="s">
        <v>144</v>
      </c>
      <c r="N5" s="83" t="s">
        <v>41</v>
      </c>
      <c r="O5" s="108" t="s">
        <v>146</v>
      </c>
      <c r="P5" s="55"/>
      <c r="Q5" s="83" t="s">
        <v>31</v>
      </c>
      <c r="R5" s="88" t="s">
        <v>161</v>
      </c>
      <c r="S5" s="83" t="s">
        <v>145</v>
      </c>
      <c r="T5" s="59"/>
      <c r="U5" s="318"/>
    </row>
    <row r="6" spans="1:21" ht="22.5" x14ac:dyDescent="0.2">
      <c r="B6" s="44"/>
      <c r="C6" s="360" t="s">
        <v>213</v>
      </c>
      <c r="D6" s="339" t="s">
        <v>38</v>
      </c>
      <c r="E6" s="7" t="s">
        <v>34</v>
      </c>
      <c r="F6" s="327">
        <f>اطلاعات!C9</f>
        <v>0</v>
      </c>
      <c r="G6" s="327">
        <v>67</v>
      </c>
      <c r="H6" s="55"/>
      <c r="I6" s="327">
        <v>192</v>
      </c>
      <c r="J6" s="314">
        <f>IF(اطلاعات!C9&lt;=200,0,IF(AND(اطلاعات!C9&gt;200,اطلاعات!C9&lt;=500),اطلاعات!C9-200,IF(اطلاعات!C9&gt;500,300,0)))</f>
        <v>0</v>
      </c>
      <c r="K6" s="327">
        <f>J6*I6/1000</f>
        <v>0</v>
      </c>
      <c r="L6" s="55"/>
      <c r="M6" s="327">
        <v>162</v>
      </c>
      <c r="N6" s="327">
        <f>IF(اطلاعات!C9&lt;=500,0,IF(اطلاعات!C9&gt;500,اطلاعات!C9-500,0))</f>
        <v>0</v>
      </c>
      <c r="O6" s="327">
        <f>N6*M6/1000</f>
        <v>0</v>
      </c>
      <c r="P6" s="55"/>
      <c r="Q6" s="327">
        <f>G6+K6+O6</f>
        <v>67</v>
      </c>
      <c r="R6" s="356">
        <f>اطلاعات!D9</f>
        <v>1</v>
      </c>
      <c r="S6" s="327">
        <f>R6*Q6</f>
        <v>67</v>
      </c>
      <c r="T6" s="59"/>
      <c r="U6" s="314" t="e">
        <f>S6*1000/F6</f>
        <v>#DIV/0!</v>
      </c>
    </row>
    <row r="7" spans="1:21" ht="22.5" x14ac:dyDescent="0.2">
      <c r="B7" s="44"/>
      <c r="C7" s="360"/>
      <c r="D7" s="339"/>
      <c r="E7" s="7" t="s">
        <v>80</v>
      </c>
      <c r="F7" s="327"/>
      <c r="G7" s="327"/>
      <c r="H7" s="55"/>
      <c r="I7" s="327"/>
      <c r="J7" s="315"/>
      <c r="K7" s="327"/>
      <c r="L7" s="55"/>
      <c r="M7" s="327"/>
      <c r="N7" s="327"/>
      <c r="O7" s="327"/>
      <c r="P7" s="55"/>
      <c r="Q7" s="327"/>
      <c r="R7" s="356"/>
      <c r="S7" s="327"/>
      <c r="T7" s="59"/>
      <c r="U7" s="315"/>
    </row>
    <row r="8" spans="1:21" ht="22.5" x14ac:dyDescent="0.2">
      <c r="B8" s="44"/>
      <c r="C8" s="360"/>
      <c r="D8" s="339"/>
      <c r="E8" s="7" t="s">
        <v>35</v>
      </c>
      <c r="F8" s="327"/>
      <c r="G8" s="327"/>
      <c r="H8" s="55"/>
      <c r="I8" s="327"/>
      <c r="J8" s="315"/>
      <c r="K8" s="327"/>
      <c r="L8" s="55"/>
      <c r="M8" s="327"/>
      <c r="N8" s="327"/>
      <c r="O8" s="327"/>
      <c r="P8" s="55"/>
      <c r="Q8" s="327"/>
      <c r="R8" s="356"/>
      <c r="S8" s="327"/>
      <c r="T8" s="59"/>
      <c r="U8" s="315"/>
    </row>
    <row r="9" spans="1:21" ht="22.5" x14ac:dyDescent="0.2">
      <c r="B9" s="44"/>
      <c r="C9" s="360"/>
      <c r="D9" s="339"/>
      <c r="E9" s="7" t="s">
        <v>155</v>
      </c>
      <c r="F9" s="327"/>
      <c r="G9" s="327"/>
      <c r="H9" s="55"/>
      <c r="I9" s="327"/>
      <c r="J9" s="315"/>
      <c r="K9" s="327"/>
      <c r="L9" s="55"/>
      <c r="M9" s="327"/>
      <c r="N9" s="327"/>
      <c r="O9" s="327"/>
      <c r="P9" s="55"/>
      <c r="Q9" s="327"/>
      <c r="R9" s="356"/>
      <c r="S9" s="327"/>
      <c r="T9" s="59"/>
      <c r="U9" s="315"/>
    </row>
    <row r="10" spans="1:21" ht="22.5" x14ac:dyDescent="0.2">
      <c r="B10" s="44"/>
      <c r="C10" s="360"/>
      <c r="D10" s="339"/>
      <c r="E10" s="7" t="s">
        <v>40</v>
      </c>
      <c r="F10" s="327"/>
      <c r="G10" s="327"/>
      <c r="H10" s="55"/>
      <c r="I10" s="327"/>
      <c r="J10" s="316"/>
      <c r="K10" s="327"/>
      <c r="L10" s="55"/>
      <c r="M10" s="327"/>
      <c r="N10" s="327"/>
      <c r="O10" s="327"/>
      <c r="P10" s="55"/>
      <c r="Q10" s="327"/>
      <c r="R10" s="356"/>
      <c r="S10" s="327"/>
      <c r="T10" s="59"/>
      <c r="U10" s="316"/>
    </row>
    <row r="11" spans="1:21" ht="37.5" customHeight="1" x14ac:dyDescent="0.2">
      <c r="B11" s="44"/>
      <c r="C11" s="360"/>
      <c r="D11" s="340" t="s">
        <v>44</v>
      </c>
      <c r="E11" s="21" t="s">
        <v>10</v>
      </c>
      <c r="F11" s="326">
        <f>F6</f>
        <v>0</v>
      </c>
      <c r="G11" s="326">
        <v>18</v>
      </c>
      <c r="H11" s="55"/>
      <c r="I11" s="326">
        <v>83</v>
      </c>
      <c r="J11" s="326">
        <f>J6</f>
        <v>0</v>
      </c>
      <c r="K11" s="326">
        <f>J11*I11/1000</f>
        <v>0</v>
      </c>
      <c r="L11" s="55"/>
      <c r="M11" s="326">
        <v>63</v>
      </c>
      <c r="N11" s="326">
        <f>N6</f>
        <v>0</v>
      </c>
      <c r="O11" s="326">
        <f>N11*M11/1000</f>
        <v>0</v>
      </c>
      <c r="P11" s="55"/>
      <c r="Q11" s="326">
        <f>G11+K11+O11</f>
        <v>18</v>
      </c>
      <c r="R11" s="357">
        <f>R6</f>
        <v>1</v>
      </c>
      <c r="S11" s="326">
        <f>R11*Q11</f>
        <v>18</v>
      </c>
      <c r="T11" s="59"/>
      <c r="U11" s="326" t="e">
        <f>S11*1000/F11</f>
        <v>#DIV/0!</v>
      </c>
    </row>
    <row r="12" spans="1:21" ht="22.5" x14ac:dyDescent="0.2">
      <c r="B12" s="44"/>
      <c r="C12" s="360"/>
      <c r="D12" s="340"/>
      <c r="E12" s="21" t="s">
        <v>47</v>
      </c>
      <c r="F12" s="326"/>
      <c r="G12" s="326"/>
      <c r="H12" s="55"/>
      <c r="I12" s="326"/>
      <c r="J12" s="326"/>
      <c r="K12" s="326"/>
      <c r="L12" s="55"/>
      <c r="M12" s="326"/>
      <c r="N12" s="326"/>
      <c r="O12" s="326"/>
      <c r="P12" s="55"/>
      <c r="Q12" s="326"/>
      <c r="R12" s="357"/>
      <c r="S12" s="326"/>
      <c r="T12" s="59"/>
      <c r="U12" s="326"/>
    </row>
    <row r="13" spans="1:21" ht="22.5" x14ac:dyDescent="0.2">
      <c r="B13" s="44"/>
      <c r="C13" s="360"/>
      <c r="D13" s="340"/>
      <c r="E13" s="21" t="s">
        <v>11</v>
      </c>
      <c r="F13" s="326"/>
      <c r="G13" s="326"/>
      <c r="H13" s="55"/>
      <c r="I13" s="326"/>
      <c r="J13" s="326"/>
      <c r="K13" s="326"/>
      <c r="L13" s="55"/>
      <c r="M13" s="326"/>
      <c r="N13" s="326"/>
      <c r="O13" s="326"/>
      <c r="P13" s="55"/>
      <c r="Q13" s="326"/>
      <c r="R13" s="357"/>
      <c r="S13" s="326"/>
      <c r="T13" s="59"/>
      <c r="U13" s="326"/>
    </row>
    <row r="14" spans="1:21" ht="22.5" x14ac:dyDescent="0.2">
      <c r="B14" s="44"/>
      <c r="C14" s="360"/>
      <c r="D14" s="340"/>
      <c r="E14" s="21" t="s">
        <v>12</v>
      </c>
      <c r="F14" s="326"/>
      <c r="G14" s="326"/>
      <c r="H14" s="55"/>
      <c r="I14" s="326"/>
      <c r="J14" s="326"/>
      <c r="K14" s="326"/>
      <c r="L14" s="55"/>
      <c r="M14" s="326"/>
      <c r="N14" s="326"/>
      <c r="O14" s="326"/>
      <c r="P14" s="55"/>
      <c r="Q14" s="326"/>
      <c r="R14" s="357"/>
      <c r="S14" s="326"/>
      <c r="T14" s="59"/>
      <c r="U14" s="326"/>
    </row>
    <row r="15" spans="1:21" ht="22.5" x14ac:dyDescent="0.2">
      <c r="B15" s="44"/>
      <c r="C15" s="360"/>
      <c r="D15" s="340"/>
      <c r="E15" s="21" t="s">
        <v>46</v>
      </c>
      <c r="F15" s="326"/>
      <c r="G15" s="326"/>
      <c r="H15" s="55"/>
      <c r="I15" s="326"/>
      <c r="J15" s="326"/>
      <c r="K15" s="326"/>
      <c r="L15" s="55"/>
      <c r="M15" s="326"/>
      <c r="N15" s="326"/>
      <c r="O15" s="326"/>
      <c r="P15" s="55"/>
      <c r="Q15" s="326"/>
      <c r="R15" s="357"/>
      <c r="S15" s="326"/>
      <c r="T15" s="59"/>
      <c r="U15" s="326"/>
    </row>
    <row r="16" spans="1:21" s="176" customFormat="1" ht="22.5" customHeight="1" x14ac:dyDescent="0.25">
      <c r="A16" s="240"/>
      <c r="B16" s="241"/>
      <c r="C16" s="358" t="s">
        <v>77</v>
      </c>
      <c r="D16" s="358"/>
      <c r="E16" s="358"/>
      <c r="F16" s="242"/>
      <c r="G16" s="243">
        <f>G11+G6</f>
        <v>85</v>
      </c>
      <c r="H16" s="233"/>
      <c r="I16" s="243">
        <f>SUM(I6:I15)</f>
        <v>275</v>
      </c>
      <c r="J16" s="243"/>
      <c r="K16" s="243">
        <f>SUM(K6:K15)</f>
        <v>0</v>
      </c>
      <c r="L16" s="233"/>
      <c r="M16" s="243">
        <f>SUM(M6:M15)</f>
        <v>225</v>
      </c>
      <c r="N16" s="243"/>
      <c r="O16" s="243">
        <f>SUM(O6:O15)</f>
        <v>0</v>
      </c>
      <c r="P16" s="233"/>
      <c r="Q16" s="243"/>
      <c r="R16" s="243"/>
      <c r="S16" s="243">
        <f>SUM(S6:S15)</f>
        <v>85</v>
      </c>
      <c r="T16" s="244"/>
      <c r="U16" s="245" t="e">
        <f>SUM(U6:U14)</f>
        <v>#DIV/0!</v>
      </c>
    </row>
    <row r="17" spans="1:21" s="10" customFormat="1" ht="22.5" customHeight="1" x14ac:dyDescent="0.25">
      <c r="A17"/>
      <c r="B17" s="44"/>
      <c r="C17" s="359" t="s">
        <v>193</v>
      </c>
      <c r="D17" s="359"/>
      <c r="E17" s="359"/>
      <c r="F17" s="225"/>
      <c r="G17" s="181">
        <f>G16-G18</f>
        <v>68</v>
      </c>
      <c r="H17" s="170"/>
      <c r="I17" s="181">
        <f>I16-I18</f>
        <v>220</v>
      </c>
      <c r="J17" s="181">
        <f>J16-J18</f>
        <v>0</v>
      </c>
      <c r="K17" s="181">
        <f>K16-K18</f>
        <v>0</v>
      </c>
      <c r="L17" s="170"/>
      <c r="M17" s="181">
        <f>M16-M18</f>
        <v>180</v>
      </c>
      <c r="N17" s="181">
        <f>N16-N18</f>
        <v>0</v>
      </c>
      <c r="O17" s="181">
        <f>O16-O18</f>
        <v>0</v>
      </c>
      <c r="P17" s="170"/>
      <c r="Q17" s="181"/>
      <c r="R17" s="181"/>
      <c r="S17" s="181">
        <f>S16-S18</f>
        <v>68</v>
      </c>
      <c r="T17" s="59"/>
      <c r="U17" s="28" t="e">
        <f>U16-U18</f>
        <v>#DIV/0!</v>
      </c>
    </row>
    <row r="18" spans="1:21" s="176" customFormat="1" ht="22.5" customHeight="1" x14ac:dyDescent="0.25">
      <c r="A18" s="169"/>
      <c r="B18" s="180"/>
      <c r="C18" s="359" t="s">
        <v>210</v>
      </c>
      <c r="D18" s="359"/>
      <c r="E18" s="359"/>
      <c r="F18" s="225"/>
      <c r="G18" s="181">
        <f>G16*0.2</f>
        <v>17</v>
      </c>
      <c r="H18" s="170"/>
      <c r="I18" s="181">
        <f>I16*0.2</f>
        <v>55</v>
      </c>
      <c r="J18" s="181">
        <f>J16*0.2</f>
        <v>0</v>
      </c>
      <c r="K18" s="181">
        <f>K16*0.2</f>
        <v>0</v>
      </c>
      <c r="L18" s="170"/>
      <c r="M18" s="181">
        <f>M16*0.2</f>
        <v>45</v>
      </c>
      <c r="N18" s="181">
        <f>N16*0.2</f>
        <v>0</v>
      </c>
      <c r="O18" s="181">
        <f>O16*0.2</f>
        <v>0</v>
      </c>
      <c r="P18" s="170"/>
      <c r="Q18" s="181"/>
      <c r="R18" s="181"/>
      <c r="S18" s="181">
        <f>S16*0.2</f>
        <v>17</v>
      </c>
      <c r="T18" s="182"/>
      <c r="U18" s="172" t="e">
        <f>U16*0.2</f>
        <v>#DIV/0!</v>
      </c>
    </row>
    <row r="19" spans="1:21" ht="22.5" customHeight="1" x14ac:dyDescent="0.2">
      <c r="B19" s="59"/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60"/>
      <c r="Q19" s="60"/>
      <c r="R19" s="60"/>
      <c r="S19" s="59"/>
      <c r="T19" s="59"/>
    </row>
    <row r="20" spans="1:21" ht="22.5" customHeight="1" x14ac:dyDescent="0.2">
      <c r="B20" s="59"/>
      <c r="C20" s="62" t="s">
        <v>150</v>
      </c>
      <c r="D20" s="59"/>
      <c r="E20" s="62"/>
      <c r="F20" s="62"/>
      <c r="G20" s="62"/>
      <c r="H20" s="62"/>
      <c r="I20" s="59"/>
      <c r="J20" s="62"/>
      <c r="K20" s="62"/>
      <c r="L20" s="62"/>
      <c r="M20" s="59"/>
      <c r="N20" s="62"/>
      <c r="O20" s="60"/>
      <c r="P20" s="60"/>
      <c r="Q20" s="60"/>
      <c r="R20" s="60"/>
      <c r="S20" s="59"/>
      <c r="T20" s="59"/>
    </row>
    <row r="21" spans="1:21" ht="22.5" customHeight="1" x14ac:dyDescent="0.2">
      <c r="B21" s="59"/>
      <c r="C21" s="335" t="str">
        <f>اطلاعات!B23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62"/>
      <c r="O21" s="60"/>
      <c r="P21" s="60"/>
      <c r="Q21" s="60"/>
      <c r="R21" s="60"/>
      <c r="S21" s="59"/>
      <c r="T21" s="59"/>
    </row>
    <row r="22" spans="1:21" ht="22.5" customHeight="1" x14ac:dyDescent="0.2">
      <c r="B22" s="59"/>
      <c r="C22" s="62" t="s">
        <v>81</v>
      </c>
      <c r="D22" s="59"/>
      <c r="E22" s="62"/>
      <c r="F22" s="62"/>
      <c r="G22" s="62"/>
      <c r="H22" s="62"/>
      <c r="I22" s="59"/>
      <c r="J22" s="62"/>
      <c r="K22" s="62"/>
      <c r="L22" s="62"/>
      <c r="M22" s="59"/>
      <c r="N22" s="62"/>
      <c r="O22" s="60"/>
      <c r="P22" s="60"/>
      <c r="Q22" s="60"/>
      <c r="R22" s="60"/>
      <c r="S22" s="59"/>
      <c r="T22" s="59"/>
    </row>
    <row r="23" spans="1:21" ht="45" customHeight="1" x14ac:dyDescent="0.2">
      <c r="B23" s="59"/>
      <c r="C23" s="335" t="str">
        <f>اطلاعات!B24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57"/>
      <c r="Q23" s="57"/>
      <c r="R23" s="57"/>
      <c r="S23" s="59"/>
      <c r="T23" s="59"/>
    </row>
    <row r="24" spans="1:21" ht="22.5" customHeight="1" x14ac:dyDescent="0.2">
      <c r="B24" s="59"/>
      <c r="C24" s="56" t="str">
        <f>اطلاعات!B25</f>
        <v>دستمزد طراحی در ابتدای کار در قالب 2 فقره چک برای ابتدا و انتهای قرارداد دریافت و کار آغاز می شود.</v>
      </c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57"/>
      <c r="R24" s="57"/>
      <c r="S24" s="59"/>
      <c r="T24" s="59"/>
    </row>
    <row r="25" spans="1:21" ht="5.0999999999999996" customHeight="1" x14ac:dyDescent="0.2">
      <c r="B25" s="59"/>
      <c r="C25" s="56"/>
      <c r="D25" s="57"/>
      <c r="E25" s="57"/>
      <c r="F25" s="57"/>
      <c r="G25" s="57"/>
      <c r="H25" s="57"/>
      <c r="I25" s="58"/>
      <c r="J25" s="57"/>
      <c r="K25" s="57"/>
      <c r="L25" s="57"/>
      <c r="M25" s="58"/>
      <c r="N25" s="57"/>
      <c r="O25" s="57"/>
      <c r="P25" s="57"/>
      <c r="Q25" s="57"/>
      <c r="R25" s="57"/>
      <c r="S25" s="59"/>
      <c r="T25" s="59"/>
    </row>
    <row r="26" spans="1:21" x14ac:dyDescent="0.45">
      <c r="C26" s="47" t="str">
        <f>اطلاعات!B26</f>
        <v>اعداد فوق تا 2 ماه از زمان صدور فاکتور معتبر است و پس از آن مشمول تعدیل می گردد.</v>
      </c>
    </row>
    <row r="27" spans="1:21" x14ac:dyDescent="0.45">
      <c r="C27" s="25" t="str">
        <f>اطلاعات!B27</f>
        <v>شرکت پیشرو اندیشان پادرا - بانک پارسیان
شبا: IR090540125720101154583607
شماره کارت:  6221068800111087</v>
      </c>
      <c r="E27" s="25"/>
      <c r="F27" s="25"/>
      <c r="G27" s="25"/>
      <c r="H27" s="25"/>
      <c r="I27" s="2"/>
      <c r="J27" s="25"/>
      <c r="K27" s="25"/>
      <c r="L27" s="25"/>
    </row>
    <row r="28" spans="1:21" x14ac:dyDescent="0.45">
      <c r="E28" s="25"/>
      <c r="F28" s="25"/>
      <c r="G28" s="25"/>
      <c r="H28" s="25"/>
      <c r="I28" s="2"/>
      <c r="J28" s="25"/>
      <c r="K28" s="25"/>
      <c r="L28" s="25"/>
    </row>
    <row r="29" spans="1:21" x14ac:dyDescent="0.45">
      <c r="E29" s="25"/>
      <c r="F29" s="25"/>
      <c r="G29" s="25"/>
      <c r="H29" s="25"/>
      <c r="I29" s="2"/>
      <c r="J29" s="25"/>
      <c r="K29" s="25"/>
      <c r="L29" s="25"/>
    </row>
  </sheetData>
  <mergeCells count="38">
    <mergeCell ref="U6:U10"/>
    <mergeCell ref="K6:K10"/>
    <mergeCell ref="D6:D10"/>
    <mergeCell ref="I6:I10"/>
    <mergeCell ref="G6:G10"/>
    <mergeCell ref="J6:J10"/>
    <mergeCell ref="C23:O23"/>
    <mergeCell ref="M11:M15"/>
    <mergeCell ref="N11:N15"/>
    <mergeCell ref="O11:O15"/>
    <mergeCell ref="C16:E16"/>
    <mergeCell ref="C18:E18"/>
    <mergeCell ref="D11:D15"/>
    <mergeCell ref="G11:G15"/>
    <mergeCell ref="I11:I15"/>
    <mergeCell ref="J11:J15"/>
    <mergeCell ref="K11:K15"/>
    <mergeCell ref="C6:C15"/>
    <mergeCell ref="F6:F10"/>
    <mergeCell ref="C17:E17"/>
    <mergeCell ref="N6:N10"/>
    <mergeCell ref="O6:O10"/>
    <mergeCell ref="U11:U15"/>
    <mergeCell ref="C21:M21"/>
    <mergeCell ref="Q4:S4"/>
    <mergeCell ref="S6:S10"/>
    <mergeCell ref="M6:M10"/>
    <mergeCell ref="F4:F5"/>
    <mergeCell ref="C4:C5"/>
    <mergeCell ref="D4:D5"/>
    <mergeCell ref="E4:E5"/>
    <mergeCell ref="S11:S15"/>
    <mergeCell ref="R6:R10"/>
    <mergeCell ref="R11:R15"/>
    <mergeCell ref="Q11:Q15"/>
    <mergeCell ref="Q6:Q10"/>
    <mergeCell ref="F11:F15"/>
    <mergeCell ref="U4:U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5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theme="5" tint="0.79998168889431442"/>
    <pageSetUpPr fitToPage="1"/>
  </sheetPr>
  <dimension ref="A1:V30"/>
  <sheetViews>
    <sheetView rightToLeft="1" view="pageBreakPreview" topLeftCell="A5" zoomScale="70" zoomScaleNormal="100" zoomScaleSheetLayoutView="70" workbookViewId="0">
      <selection activeCell="G5" sqref="G1:V1048576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hidden="1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1" width="1.75" customWidth="1"/>
    <col min="22" max="22" width="24.25" customWidth="1"/>
  </cols>
  <sheetData>
    <row r="1" spans="1:22" ht="5.0999999999999996" customHeight="1" x14ac:dyDescent="0.45"/>
    <row r="2" spans="1:22" ht="25.15" customHeight="1" x14ac:dyDescent="0.2">
      <c r="B2" s="59"/>
      <c r="C2" s="59"/>
      <c r="D2" s="59"/>
      <c r="E2" s="59" t="s">
        <v>78</v>
      </c>
      <c r="F2" s="59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5"/>
    </row>
    <row r="3" spans="1:22" ht="25.15" customHeight="1" x14ac:dyDescent="0.2">
      <c r="B3" s="59"/>
      <c r="C3" s="35"/>
      <c r="D3" s="35"/>
      <c r="E3" s="36" t="str">
        <f>اطلاعات!B22</f>
        <v>1404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5"/>
    </row>
    <row r="4" spans="1:22" ht="46.5" customHeight="1" x14ac:dyDescent="0.2">
      <c r="B4" s="44"/>
      <c r="C4" s="317" t="s">
        <v>1</v>
      </c>
      <c r="D4" s="317" t="s">
        <v>2</v>
      </c>
      <c r="E4" s="319" t="s">
        <v>3</v>
      </c>
      <c r="F4" s="319" t="s">
        <v>41</v>
      </c>
      <c r="G4" s="83" t="s">
        <v>92</v>
      </c>
      <c r="H4" s="55"/>
      <c r="I4" s="366" t="s">
        <v>74</v>
      </c>
      <c r="J4" s="367"/>
      <c r="K4" s="368"/>
      <c r="L4" s="55"/>
      <c r="M4" s="366" t="s">
        <v>75</v>
      </c>
      <c r="N4" s="367"/>
      <c r="O4" s="368"/>
      <c r="P4" s="55"/>
      <c r="Q4" s="350" t="s">
        <v>71</v>
      </c>
      <c r="R4" s="351"/>
      <c r="S4" s="352"/>
      <c r="T4" s="55"/>
      <c r="V4" s="317" t="s">
        <v>144</v>
      </c>
    </row>
    <row r="5" spans="1:22" s="5" customFormat="1" ht="41.25" customHeight="1" x14ac:dyDescent="0.2">
      <c r="A5"/>
      <c r="B5" s="44"/>
      <c r="C5" s="318"/>
      <c r="D5" s="318"/>
      <c r="E5" s="320"/>
      <c r="F5" s="320"/>
      <c r="G5" s="83" t="s">
        <v>143</v>
      </c>
      <c r="H5" s="55"/>
      <c r="I5" s="108" t="s">
        <v>144</v>
      </c>
      <c r="J5" s="87" t="s">
        <v>41</v>
      </c>
      <c r="K5" s="108" t="s">
        <v>146</v>
      </c>
      <c r="L5" s="55"/>
      <c r="M5" s="108" t="s">
        <v>144</v>
      </c>
      <c r="N5" s="83" t="s">
        <v>41</v>
      </c>
      <c r="O5" s="108" t="s">
        <v>146</v>
      </c>
      <c r="P5" s="55"/>
      <c r="Q5" s="83" t="s">
        <v>31</v>
      </c>
      <c r="R5" s="88" t="s">
        <v>161</v>
      </c>
      <c r="S5" s="83" t="s">
        <v>145</v>
      </c>
      <c r="T5" s="55"/>
      <c r="U5"/>
      <c r="V5" s="318"/>
    </row>
    <row r="6" spans="1:22" ht="37.5" customHeight="1" x14ac:dyDescent="0.2">
      <c r="B6" s="44"/>
      <c r="C6" s="369" t="s">
        <v>48</v>
      </c>
      <c r="D6" s="372" t="s">
        <v>17</v>
      </c>
      <c r="E6" s="7" t="s">
        <v>18</v>
      </c>
      <c r="F6" s="327">
        <f>اطلاعات!C10</f>
        <v>0</v>
      </c>
      <c r="G6" s="327">
        <v>83</v>
      </c>
      <c r="H6" s="55"/>
      <c r="I6" s="327">
        <v>332</v>
      </c>
      <c r="J6" s="327">
        <f>IF(اطلاعات!C10&lt;=200,0,IF(AND(اطلاعات!C10&gt;200,اطلاعات!C10&lt;=500),اطلاعات!C10-200,IF(اطلاعات!C10&gt;500,300,0)))</f>
        <v>0</v>
      </c>
      <c r="K6" s="327">
        <f>J6*I6/1000</f>
        <v>0</v>
      </c>
      <c r="L6" s="55"/>
      <c r="M6" s="327">
        <v>292</v>
      </c>
      <c r="N6" s="327">
        <f>IF(اطلاعات!C10&lt;=500,0,IF(اطلاعات!C10&gt;500,اطلاعات!C10-500,0))</f>
        <v>0</v>
      </c>
      <c r="O6" s="327">
        <f>N6*M6/1000</f>
        <v>0</v>
      </c>
      <c r="P6" s="55"/>
      <c r="Q6" s="327">
        <f>G6+K6+O6</f>
        <v>83</v>
      </c>
      <c r="R6" s="356">
        <f>اطلاعات!D10</f>
        <v>1</v>
      </c>
      <c r="S6" s="327">
        <f>R6*Q6</f>
        <v>83</v>
      </c>
      <c r="T6" s="55"/>
      <c r="V6" s="327" t="e">
        <f>S6*1000/F6</f>
        <v>#DIV/0!</v>
      </c>
    </row>
    <row r="7" spans="1:22" ht="56.25" x14ac:dyDescent="0.2">
      <c r="B7" s="44"/>
      <c r="C7" s="370"/>
      <c r="D7" s="373"/>
      <c r="E7" s="7" t="s">
        <v>217</v>
      </c>
      <c r="F7" s="327"/>
      <c r="G7" s="327"/>
      <c r="H7" s="55"/>
      <c r="I7" s="327"/>
      <c r="J7" s="327"/>
      <c r="K7" s="327"/>
      <c r="L7" s="55"/>
      <c r="M7" s="327"/>
      <c r="N7" s="327"/>
      <c r="O7" s="327"/>
      <c r="P7" s="55"/>
      <c r="Q7" s="327"/>
      <c r="R7" s="356"/>
      <c r="S7" s="327"/>
      <c r="T7" s="55"/>
      <c r="V7" s="327"/>
    </row>
    <row r="8" spans="1:22" ht="56.25" x14ac:dyDescent="0.2">
      <c r="B8" s="44"/>
      <c r="C8" s="370"/>
      <c r="D8" s="373"/>
      <c r="E8" s="7" t="s">
        <v>218</v>
      </c>
      <c r="F8" s="327"/>
      <c r="G8" s="327"/>
      <c r="H8" s="55"/>
      <c r="I8" s="327"/>
      <c r="J8" s="327"/>
      <c r="K8" s="327"/>
      <c r="L8" s="55"/>
      <c r="M8" s="327"/>
      <c r="N8" s="327"/>
      <c r="O8" s="327"/>
      <c r="P8" s="55"/>
      <c r="Q8" s="327"/>
      <c r="R8" s="356"/>
      <c r="S8" s="327"/>
      <c r="T8" s="55"/>
      <c r="V8" s="327"/>
    </row>
    <row r="9" spans="1:22" ht="37.5" x14ac:dyDescent="0.2">
      <c r="B9" s="44"/>
      <c r="C9" s="370"/>
      <c r="D9" s="374"/>
      <c r="E9" s="7" t="s">
        <v>19</v>
      </c>
      <c r="F9" s="327"/>
      <c r="G9" s="327"/>
      <c r="H9" s="55"/>
      <c r="I9" s="327"/>
      <c r="J9" s="327"/>
      <c r="K9" s="327"/>
      <c r="L9" s="55"/>
      <c r="M9" s="327"/>
      <c r="N9" s="327"/>
      <c r="O9" s="327"/>
      <c r="P9" s="55"/>
      <c r="Q9" s="327"/>
      <c r="R9" s="356"/>
      <c r="S9" s="327"/>
      <c r="T9" s="55"/>
      <c r="V9" s="327"/>
    </row>
    <row r="10" spans="1:22" ht="37.5" customHeight="1" x14ac:dyDescent="0.2">
      <c r="B10" s="44"/>
      <c r="C10" s="370"/>
      <c r="D10" s="362" t="s">
        <v>20</v>
      </c>
      <c r="E10" s="21" t="s">
        <v>21</v>
      </c>
      <c r="F10" s="326">
        <f>F6</f>
        <v>0</v>
      </c>
      <c r="G10" s="326">
        <v>42</v>
      </c>
      <c r="H10" s="55"/>
      <c r="I10" s="326">
        <v>123</v>
      </c>
      <c r="J10" s="326">
        <f>J6</f>
        <v>0</v>
      </c>
      <c r="K10" s="326">
        <f>J10*I10/1000</f>
        <v>0</v>
      </c>
      <c r="L10" s="55"/>
      <c r="M10" s="326">
        <v>113</v>
      </c>
      <c r="N10" s="326">
        <f>N6</f>
        <v>0</v>
      </c>
      <c r="O10" s="326">
        <f>N10*M10/1000</f>
        <v>0</v>
      </c>
      <c r="P10" s="55"/>
      <c r="Q10" s="326">
        <f>G10+K10+O10</f>
        <v>42</v>
      </c>
      <c r="R10" s="357">
        <f>R6</f>
        <v>1</v>
      </c>
      <c r="S10" s="326">
        <f>R10*Q10</f>
        <v>42</v>
      </c>
      <c r="T10" s="55"/>
      <c r="V10" s="326" t="e">
        <f>S10*1000/F10</f>
        <v>#DIV/0!</v>
      </c>
    </row>
    <row r="11" spans="1:22" ht="37.5" x14ac:dyDescent="0.2">
      <c r="B11" s="44"/>
      <c r="C11" s="370"/>
      <c r="D11" s="363"/>
      <c r="E11" s="21" t="s">
        <v>22</v>
      </c>
      <c r="F11" s="326"/>
      <c r="G11" s="326"/>
      <c r="H11" s="55"/>
      <c r="I11" s="326"/>
      <c r="J11" s="326"/>
      <c r="K11" s="326"/>
      <c r="L11" s="55"/>
      <c r="M11" s="326"/>
      <c r="N11" s="326"/>
      <c r="O11" s="326"/>
      <c r="P11" s="55"/>
      <c r="Q11" s="326"/>
      <c r="R11" s="357"/>
      <c r="S11" s="326"/>
      <c r="T11" s="55"/>
      <c r="V11" s="326"/>
    </row>
    <row r="12" spans="1:22" ht="37.5" x14ac:dyDescent="0.2">
      <c r="B12" s="44"/>
      <c r="C12" s="370"/>
      <c r="D12" s="363"/>
      <c r="E12" s="21" t="s">
        <v>23</v>
      </c>
      <c r="F12" s="326"/>
      <c r="G12" s="326"/>
      <c r="H12" s="55"/>
      <c r="I12" s="326"/>
      <c r="J12" s="326"/>
      <c r="K12" s="326"/>
      <c r="L12" s="55"/>
      <c r="M12" s="326"/>
      <c r="N12" s="326"/>
      <c r="O12" s="326"/>
      <c r="P12" s="55"/>
      <c r="Q12" s="326"/>
      <c r="R12" s="357"/>
      <c r="S12" s="326"/>
      <c r="T12" s="55"/>
      <c r="V12" s="326" t="e">
        <f>T12*100000/R12</f>
        <v>#DIV/0!</v>
      </c>
    </row>
    <row r="13" spans="1:22" ht="22.5" x14ac:dyDescent="0.2">
      <c r="B13" s="44"/>
      <c r="C13" s="370"/>
      <c r="D13" s="363"/>
      <c r="E13" s="21" t="s">
        <v>24</v>
      </c>
      <c r="F13" s="326"/>
      <c r="G13" s="326"/>
      <c r="H13" s="55"/>
      <c r="I13" s="326"/>
      <c r="J13" s="326"/>
      <c r="K13" s="326"/>
      <c r="L13" s="55"/>
      <c r="M13" s="326"/>
      <c r="N13" s="326"/>
      <c r="O13" s="326"/>
      <c r="P13" s="55"/>
      <c r="Q13" s="326"/>
      <c r="R13" s="357"/>
      <c r="S13" s="326"/>
      <c r="T13" s="55"/>
      <c r="V13" s="326"/>
    </row>
    <row r="14" spans="1:22" ht="22.5" x14ac:dyDescent="0.2">
      <c r="B14" s="44"/>
      <c r="C14" s="370"/>
      <c r="D14" s="363"/>
      <c r="E14" s="21" t="s">
        <v>25</v>
      </c>
      <c r="F14" s="326"/>
      <c r="G14" s="326"/>
      <c r="H14" s="55"/>
      <c r="I14" s="326"/>
      <c r="J14" s="326"/>
      <c r="K14" s="326"/>
      <c r="L14" s="55"/>
      <c r="M14" s="326"/>
      <c r="N14" s="326"/>
      <c r="O14" s="326"/>
      <c r="P14" s="55"/>
      <c r="Q14" s="326"/>
      <c r="R14" s="357"/>
      <c r="S14" s="326"/>
      <c r="T14" s="55"/>
      <c r="V14" s="326"/>
    </row>
    <row r="15" spans="1:22" ht="22.5" x14ac:dyDescent="0.2">
      <c r="B15" s="44"/>
      <c r="C15" s="370"/>
      <c r="D15" s="363"/>
      <c r="E15" s="21" t="s">
        <v>26</v>
      </c>
      <c r="F15" s="326"/>
      <c r="G15" s="326"/>
      <c r="H15" s="55"/>
      <c r="I15" s="326"/>
      <c r="J15" s="326"/>
      <c r="K15" s="326"/>
      <c r="L15" s="55"/>
      <c r="M15" s="326"/>
      <c r="N15" s="326"/>
      <c r="O15" s="326"/>
      <c r="P15" s="55"/>
      <c r="Q15" s="326"/>
      <c r="R15" s="357"/>
      <c r="S15" s="326"/>
      <c r="T15" s="55"/>
      <c r="V15" s="326"/>
    </row>
    <row r="16" spans="1:22" ht="22.5" x14ac:dyDescent="0.2">
      <c r="B16" s="44"/>
      <c r="C16" s="371"/>
      <c r="D16" s="364"/>
      <c r="E16" s="21" t="s">
        <v>27</v>
      </c>
      <c r="F16" s="326"/>
      <c r="G16" s="326"/>
      <c r="H16" s="55"/>
      <c r="I16" s="326"/>
      <c r="J16" s="326"/>
      <c r="K16" s="326"/>
      <c r="L16" s="55"/>
      <c r="M16" s="326"/>
      <c r="N16" s="326"/>
      <c r="O16" s="326"/>
      <c r="P16" s="55"/>
      <c r="Q16" s="326"/>
      <c r="R16" s="357"/>
      <c r="S16" s="326"/>
      <c r="T16" s="55"/>
      <c r="V16" s="326" t="e">
        <f>V19-V18</f>
        <v>#DIV/0!</v>
      </c>
    </row>
    <row r="17" spans="1:22" s="176" customFormat="1" ht="22.5" customHeight="1" x14ac:dyDescent="0.25">
      <c r="A17" s="169"/>
      <c r="B17" s="180"/>
      <c r="C17" s="361" t="s">
        <v>77</v>
      </c>
      <c r="D17" s="361"/>
      <c r="E17" s="361"/>
      <c r="F17" s="236"/>
      <c r="G17" s="237">
        <f>G10+G6</f>
        <v>125</v>
      </c>
      <c r="H17" s="233"/>
      <c r="I17" s="237">
        <f>SUM(I6:I16)</f>
        <v>455</v>
      </c>
      <c r="J17" s="237"/>
      <c r="K17" s="237">
        <f>SUM(K6:K16)</f>
        <v>0</v>
      </c>
      <c r="L17" s="233"/>
      <c r="M17" s="237">
        <f>SUM(M6:M16)</f>
        <v>405</v>
      </c>
      <c r="N17" s="237"/>
      <c r="O17" s="237">
        <f>SUM(O6:O16)</f>
        <v>0</v>
      </c>
      <c r="P17" s="233"/>
      <c r="Q17" s="237"/>
      <c r="R17" s="237"/>
      <c r="S17" s="237">
        <f>SUM(S6:S16)</f>
        <v>125</v>
      </c>
      <c r="T17" s="170"/>
      <c r="U17" s="169"/>
      <c r="V17" s="183" t="e">
        <f>V10+V6</f>
        <v>#DIV/0!</v>
      </c>
    </row>
    <row r="18" spans="1:22" s="10" customFormat="1" ht="22.5" customHeight="1" x14ac:dyDescent="0.25">
      <c r="A18"/>
      <c r="B18" s="44"/>
      <c r="C18" s="365" t="s">
        <v>193</v>
      </c>
      <c r="D18" s="365"/>
      <c r="E18" s="365"/>
      <c r="F18" s="226"/>
      <c r="G18" s="183">
        <f>G17-G19</f>
        <v>100</v>
      </c>
      <c r="H18" s="170"/>
      <c r="I18" s="183">
        <f>I17-I19</f>
        <v>364</v>
      </c>
      <c r="J18" s="183">
        <f>J17-J19</f>
        <v>0</v>
      </c>
      <c r="K18" s="183">
        <f>K17-K19</f>
        <v>0</v>
      </c>
      <c r="L18" s="170"/>
      <c r="M18" s="183">
        <f>M17-M19</f>
        <v>324</v>
      </c>
      <c r="N18" s="183">
        <f>N17-N19</f>
        <v>0</v>
      </c>
      <c r="O18" s="183">
        <f>O17-O19</f>
        <v>0</v>
      </c>
      <c r="P18" s="170"/>
      <c r="Q18" s="183"/>
      <c r="R18" s="183"/>
      <c r="S18" s="183">
        <f>S17-S19</f>
        <v>100</v>
      </c>
      <c r="T18" s="55"/>
      <c r="U18"/>
      <c r="V18" s="30" t="e">
        <f>V17-V19</f>
        <v>#DIV/0!</v>
      </c>
    </row>
    <row r="19" spans="1:22" s="176" customFormat="1" ht="22.5" customHeight="1" x14ac:dyDescent="0.25">
      <c r="A19" s="169"/>
      <c r="B19" s="180"/>
      <c r="C19" s="365" t="s">
        <v>210</v>
      </c>
      <c r="D19" s="365"/>
      <c r="E19" s="365"/>
      <c r="F19" s="226"/>
      <c r="G19" s="183">
        <f>G17*0.2</f>
        <v>25</v>
      </c>
      <c r="H19" s="170"/>
      <c r="I19" s="183">
        <f t="shared" ref="I19:O19" si="0">I17*0.2</f>
        <v>91</v>
      </c>
      <c r="J19" s="183">
        <f t="shared" si="0"/>
        <v>0</v>
      </c>
      <c r="K19" s="183">
        <f t="shared" si="0"/>
        <v>0</v>
      </c>
      <c r="L19" s="183">
        <f t="shared" si="0"/>
        <v>0</v>
      </c>
      <c r="M19" s="183">
        <f t="shared" si="0"/>
        <v>81</v>
      </c>
      <c r="N19" s="183">
        <f t="shared" si="0"/>
        <v>0</v>
      </c>
      <c r="O19" s="183">
        <f t="shared" si="0"/>
        <v>0</v>
      </c>
      <c r="P19" s="170"/>
      <c r="Q19" s="183"/>
      <c r="R19" s="183"/>
      <c r="S19" s="183">
        <f>S17*0.2</f>
        <v>25</v>
      </c>
      <c r="T19" s="170"/>
      <c r="U19" s="169"/>
      <c r="V19" s="183" t="e">
        <f>V17*0.2</f>
        <v>#DIV/0!</v>
      </c>
    </row>
    <row r="20" spans="1:22" ht="22.5" customHeight="1" x14ac:dyDescent="0.2">
      <c r="B20" s="59"/>
      <c r="D20" s="59"/>
      <c r="E20" s="62"/>
      <c r="F20" s="62"/>
      <c r="G20" s="62"/>
      <c r="H20" s="62"/>
      <c r="I20" s="59"/>
      <c r="J20" s="62"/>
      <c r="K20" s="62"/>
      <c r="L20" s="62"/>
      <c r="M20" s="59"/>
      <c r="N20" s="62"/>
      <c r="O20" s="60"/>
      <c r="P20" s="60"/>
      <c r="Q20" s="60"/>
      <c r="R20" s="60"/>
      <c r="S20" s="59"/>
      <c r="T20" s="55"/>
    </row>
    <row r="21" spans="1:22" ht="22.5" customHeight="1" x14ac:dyDescent="0.2">
      <c r="B21" s="59"/>
      <c r="C21" s="62" t="s">
        <v>151</v>
      </c>
      <c r="D21" s="59"/>
      <c r="E21" s="62"/>
      <c r="F21" s="62"/>
      <c r="G21" s="62"/>
      <c r="H21" s="62"/>
      <c r="I21" s="59"/>
      <c r="J21" s="62"/>
      <c r="K21" s="62"/>
      <c r="L21" s="62"/>
      <c r="M21" s="59"/>
      <c r="N21" s="62"/>
      <c r="O21" s="60"/>
      <c r="P21" s="60"/>
      <c r="Q21" s="60"/>
      <c r="R21" s="60"/>
      <c r="S21" s="59"/>
      <c r="T21" s="55"/>
    </row>
    <row r="22" spans="1:22" ht="22.5" customHeight="1" x14ac:dyDescent="0.2">
      <c r="B22" s="59"/>
      <c r="C22" s="335" t="str">
        <f>اطلاعات!B23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62"/>
      <c r="O22" s="60"/>
      <c r="P22" s="60"/>
      <c r="Q22" s="60"/>
      <c r="R22" s="60"/>
      <c r="S22" s="59"/>
      <c r="T22" s="55"/>
    </row>
    <row r="23" spans="1:22" ht="22.5" customHeight="1" x14ac:dyDescent="0.2">
      <c r="B23" s="59"/>
      <c r="C23" s="62" t="s">
        <v>82</v>
      </c>
      <c r="D23" s="59"/>
      <c r="E23" s="62"/>
      <c r="F23" s="62"/>
      <c r="G23" s="62"/>
      <c r="H23" s="62"/>
      <c r="I23" s="59"/>
      <c r="J23" s="62"/>
      <c r="K23" s="62"/>
      <c r="L23" s="62"/>
      <c r="M23" s="59"/>
      <c r="N23" s="62"/>
      <c r="O23" s="60"/>
      <c r="P23" s="60"/>
      <c r="Q23" s="60"/>
      <c r="R23" s="60"/>
      <c r="S23" s="59"/>
      <c r="T23" s="55"/>
    </row>
    <row r="24" spans="1:22" ht="45" customHeight="1" x14ac:dyDescent="0.2">
      <c r="B24" s="59"/>
      <c r="C24" s="335" t="str">
        <f>اطلاعات!B24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57"/>
      <c r="Q24" s="57"/>
      <c r="R24" s="57"/>
      <c r="S24" s="59"/>
      <c r="T24" s="55"/>
    </row>
    <row r="25" spans="1:22" ht="22.5" customHeight="1" x14ac:dyDescent="0.2">
      <c r="B25" s="59"/>
      <c r="C25" s="56" t="str">
        <f>اطلاعات!B25</f>
        <v>دستمزد طراحی در ابتدای کار در قالب 2 فقره چک برای ابتدا و انتهای قرارداد دریافت و کار آغاز می شود.</v>
      </c>
      <c r="D25" s="57"/>
      <c r="E25" s="57"/>
      <c r="F25" s="57"/>
      <c r="G25" s="57"/>
      <c r="H25" s="57"/>
      <c r="I25" s="58"/>
      <c r="J25" s="57"/>
      <c r="K25" s="57"/>
      <c r="L25" s="57"/>
      <c r="M25" s="58"/>
      <c r="N25" s="57"/>
      <c r="O25" s="57"/>
      <c r="P25" s="57"/>
      <c r="Q25" s="57"/>
      <c r="R25" s="57"/>
      <c r="S25" s="59"/>
      <c r="T25" s="55"/>
    </row>
    <row r="26" spans="1:22" ht="5.0999999999999996" customHeight="1" x14ac:dyDescent="0.2">
      <c r="B26" s="59"/>
      <c r="C26" s="56"/>
      <c r="D26" s="57"/>
      <c r="E26" s="57"/>
      <c r="F26" s="57"/>
      <c r="G26" s="57"/>
      <c r="H26" s="57"/>
      <c r="I26" s="58"/>
      <c r="J26" s="57"/>
      <c r="K26" s="57"/>
      <c r="L26" s="57"/>
      <c r="M26" s="58"/>
      <c r="N26" s="57"/>
      <c r="O26" s="57"/>
      <c r="P26" s="57"/>
      <c r="Q26" s="57"/>
      <c r="R26" s="57"/>
      <c r="S26" s="59"/>
      <c r="T26" s="55"/>
    </row>
    <row r="27" spans="1:22" x14ac:dyDescent="0.45">
      <c r="C27" s="50" t="str">
        <f>اطلاعات!B26</f>
        <v>اعداد فوق تا 2 ماه از زمان صدور فاکتور معتبر است و پس از آن مشمول تعدیل می گردد.</v>
      </c>
    </row>
    <row r="28" spans="1:22" x14ac:dyDescent="0.45">
      <c r="C28" s="50" t="str">
        <f>اطلاعات!B27</f>
        <v>شرکت پیشرو اندیشان پادرا - بانک پارسیان
شبا: IR090540125720101154583607
شماره کارت:  6221068800111087</v>
      </c>
      <c r="E28" s="25"/>
      <c r="F28" s="25"/>
      <c r="G28" s="25"/>
      <c r="H28" s="25"/>
      <c r="I28" s="2"/>
      <c r="J28" s="25"/>
      <c r="K28" s="25"/>
      <c r="L28" s="25"/>
    </row>
    <row r="29" spans="1:22" x14ac:dyDescent="0.45">
      <c r="E29" s="25"/>
      <c r="F29" s="25"/>
      <c r="G29" s="25"/>
      <c r="H29" s="25"/>
      <c r="I29" s="2"/>
      <c r="J29" s="25"/>
      <c r="K29" s="25"/>
      <c r="L29" s="25"/>
    </row>
    <row r="30" spans="1:22" x14ac:dyDescent="0.45">
      <c r="E30" s="25"/>
      <c r="F30" s="25"/>
      <c r="G30" s="25"/>
      <c r="H30" s="25"/>
      <c r="I30" s="2"/>
      <c r="J30" s="25"/>
      <c r="K30" s="25"/>
      <c r="L30" s="25"/>
    </row>
  </sheetData>
  <mergeCells count="40">
    <mergeCell ref="V4:V5"/>
    <mergeCell ref="C4:C5"/>
    <mergeCell ref="D4:D5"/>
    <mergeCell ref="E4:E5"/>
    <mergeCell ref="Q4:S4"/>
    <mergeCell ref="C6:C16"/>
    <mergeCell ref="D6:D9"/>
    <mergeCell ref="G6:G9"/>
    <mergeCell ref="I6:I9"/>
    <mergeCell ref="J6:J9"/>
    <mergeCell ref="R10:R16"/>
    <mergeCell ref="Q6:Q9"/>
    <mergeCell ref="S10:S16"/>
    <mergeCell ref="F4:F5"/>
    <mergeCell ref="F6:F9"/>
    <mergeCell ref="F10:F16"/>
    <mergeCell ref="S6:S9"/>
    <mergeCell ref="K6:K9"/>
    <mergeCell ref="M6:M9"/>
    <mergeCell ref="N6:N9"/>
    <mergeCell ref="O6:O9"/>
    <mergeCell ref="Q10:Q16"/>
    <mergeCell ref="M4:O4"/>
    <mergeCell ref="I4:K4"/>
    <mergeCell ref="V6:V9"/>
    <mergeCell ref="V10:V16"/>
    <mergeCell ref="C24:O24"/>
    <mergeCell ref="N10:N16"/>
    <mergeCell ref="O10:O16"/>
    <mergeCell ref="C17:E17"/>
    <mergeCell ref="D10:D16"/>
    <mergeCell ref="G10:G16"/>
    <mergeCell ref="I10:I16"/>
    <mergeCell ref="J10:J16"/>
    <mergeCell ref="K10:K16"/>
    <mergeCell ref="M10:M16"/>
    <mergeCell ref="C19:E19"/>
    <mergeCell ref="C18:E18"/>
    <mergeCell ref="C22:M22"/>
    <mergeCell ref="R6:R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theme="9" tint="0.79998168889431442"/>
    <pageSetUpPr fitToPage="1"/>
  </sheetPr>
  <dimension ref="A1:V24"/>
  <sheetViews>
    <sheetView rightToLeft="1" view="pageBreakPreview" topLeftCell="F1" zoomScaleNormal="100" zoomScaleSheetLayoutView="100" workbookViewId="0">
      <selection activeCell="M11" sqref="M11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1" width="1.75" customWidth="1"/>
    <col min="22" max="22" width="21.125" customWidth="1"/>
  </cols>
  <sheetData>
    <row r="1" spans="1:22" ht="5.0999999999999996" customHeight="1" x14ac:dyDescent="0.45"/>
    <row r="2" spans="1:22" ht="25.15" customHeight="1" x14ac:dyDescent="0.2">
      <c r="B2" s="59"/>
      <c r="C2" s="59"/>
      <c r="D2" s="59"/>
      <c r="E2" s="59" t="s">
        <v>79</v>
      </c>
      <c r="F2" s="59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9"/>
    </row>
    <row r="3" spans="1:22" ht="25.15" customHeight="1" x14ac:dyDescent="0.2">
      <c r="B3" s="59"/>
      <c r="C3" s="35"/>
      <c r="D3" s="35"/>
      <c r="E3" s="36" t="str">
        <f>اطلاعات!B22</f>
        <v>1404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9"/>
    </row>
    <row r="4" spans="1:22" ht="46.5" customHeight="1" x14ac:dyDescent="0.2">
      <c r="B4" s="44"/>
      <c r="C4" s="317" t="s">
        <v>1</v>
      </c>
      <c r="D4" s="317" t="s">
        <v>2</v>
      </c>
      <c r="E4" s="319" t="s">
        <v>3</v>
      </c>
      <c r="F4" s="319" t="s">
        <v>41</v>
      </c>
      <c r="G4" s="83" t="s">
        <v>92</v>
      </c>
      <c r="H4" s="55"/>
      <c r="I4" s="90" t="s">
        <v>125</v>
      </c>
      <c r="J4" s="85"/>
      <c r="K4" s="86"/>
      <c r="L4" s="55"/>
      <c r="M4" s="114" t="s">
        <v>126</v>
      </c>
      <c r="N4" s="85"/>
      <c r="O4" s="89"/>
      <c r="P4" s="55"/>
      <c r="Q4" s="350" t="s">
        <v>71</v>
      </c>
      <c r="R4" s="351"/>
      <c r="S4" s="352"/>
      <c r="T4" s="59"/>
      <c r="U4" s="41"/>
      <c r="V4" s="317" t="s">
        <v>145</v>
      </c>
    </row>
    <row r="5" spans="1:22" s="5" customFormat="1" ht="41.25" customHeight="1" x14ac:dyDescent="0.2">
      <c r="A5"/>
      <c r="B5" s="44"/>
      <c r="C5" s="318"/>
      <c r="D5" s="318"/>
      <c r="E5" s="320"/>
      <c r="F5" s="320"/>
      <c r="G5" s="83" t="s">
        <v>143</v>
      </c>
      <c r="H5" s="55"/>
      <c r="I5" s="108" t="s">
        <v>144</v>
      </c>
      <c r="J5" s="87" t="s">
        <v>41</v>
      </c>
      <c r="K5" s="108" t="s">
        <v>146</v>
      </c>
      <c r="L5" s="55"/>
      <c r="M5" s="108" t="s">
        <v>144</v>
      </c>
      <c r="N5" s="83" t="s">
        <v>41</v>
      </c>
      <c r="O5" s="108" t="s">
        <v>146</v>
      </c>
      <c r="P5" s="55"/>
      <c r="Q5" s="83" t="s">
        <v>31</v>
      </c>
      <c r="R5" s="88" t="s">
        <v>161</v>
      </c>
      <c r="S5" s="83" t="s">
        <v>145</v>
      </c>
      <c r="T5" s="59"/>
      <c r="U5" s="45"/>
      <c r="V5" s="318"/>
    </row>
    <row r="6" spans="1:22" ht="37.5" customHeight="1" x14ac:dyDescent="0.2">
      <c r="B6" s="44"/>
      <c r="C6" s="378" t="s">
        <v>154</v>
      </c>
      <c r="D6" s="54" t="s">
        <v>38</v>
      </c>
      <c r="E6" s="7" t="s">
        <v>40</v>
      </c>
      <c r="F6" s="52">
        <f>اطلاعات!C11</f>
        <v>0</v>
      </c>
      <c r="G6" s="53">
        <v>47</v>
      </c>
      <c r="H6" s="55"/>
      <c r="I6" s="82">
        <v>132</v>
      </c>
      <c r="J6" s="53">
        <f>IF(اطلاعات!C11&lt;=200,0,IF(AND(اطلاعات!C11&gt;200,اطلاعات!C11&lt;1000),اطلاعات!C11-200,IF(اطلاعات!C11&gt;=1000,800,0)))</f>
        <v>0</v>
      </c>
      <c r="K6" s="53">
        <f>J6*I6/1000</f>
        <v>0</v>
      </c>
      <c r="L6" s="55"/>
      <c r="M6" s="68">
        <v>102</v>
      </c>
      <c r="N6" s="53">
        <f>IF(اطلاعات!C11&lt;=1000,0,IF(اطلاعات!C11&gt;=1000,اطلاعات!C11-1000,0))</f>
        <v>0</v>
      </c>
      <c r="O6" s="109">
        <f>N6*M6/1000</f>
        <v>0</v>
      </c>
      <c r="P6" s="55"/>
      <c r="Q6" s="53">
        <f>G6+K6+O6</f>
        <v>47</v>
      </c>
      <c r="R6" s="116">
        <f>اطلاعات!D11</f>
        <v>1</v>
      </c>
      <c r="S6" s="53">
        <f>R6*Q6</f>
        <v>47</v>
      </c>
      <c r="T6" s="59"/>
      <c r="U6" s="41"/>
      <c r="V6" s="156" t="e">
        <f>S6*1000/F6</f>
        <v>#DIV/0!</v>
      </c>
    </row>
    <row r="7" spans="1:22" ht="37.5" customHeight="1" x14ac:dyDescent="0.2">
      <c r="B7" s="44"/>
      <c r="C7" s="378"/>
      <c r="D7" s="340" t="s">
        <v>39</v>
      </c>
      <c r="E7" s="21" t="s">
        <v>13</v>
      </c>
      <c r="F7" s="377">
        <f>F6</f>
        <v>0</v>
      </c>
      <c r="G7" s="326">
        <v>28</v>
      </c>
      <c r="H7" s="55"/>
      <c r="I7" s="341">
        <v>53</v>
      </c>
      <c r="J7" s="326">
        <f>J6</f>
        <v>0</v>
      </c>
      <c r="K7" s="326">
        <f>J7*I7/1000</f>
        <v>0</v>
      </c>
      <c r="L7" s="55"/>
      <c r="M7" s="341">
        <v>43</v>
      </c>
      <c r="N7" s="326">
        <f>N6</f>
        <v>0</v>
      </c>
      <c r="O7" s="326">
        <f>N7*M7/1000</f>
        <v>0</v>
      </c>
      <c r="P7" s="55"/>
      <c r="Q7" s="326">
        <f>G7+K7+O7</f>
        <v>28</v>
      </c>
      <c r="R7" s="357">
        <f>R6</f>
        <v>1</v>
      </c>
      <c r="S7" s="326">
        <f>R7*Q7</f>
        <v>28</v>
      </c>
      <c r="T7" s="59"/>
      <c r="U7" s="41"/>
      <c r="V7" s="379" t="e">
        <f>S7*1000/F7</f>
        <v>#DIV/0!</v>
      </c>
    </row>
    <row r="8" spans="1:22" ht="22.5" x14ac:dyDescent="0.2">
      <c r="B8" s="44"/>
      <c r="C8" s="378"/>
      <c r="D8" s="340"/>
      <c r="E8" s="21" t="s">
        <v>14</v>
      </c>
      <c r="F8" s="363"/>
      <c r="G8" s="326"/>
      <c r="H8" s="55"/>
      <c r="I8" s="342"/>
      <c r="J8" s="326"/>
      <c r="K8" s="326"/>
      <c r="L8" s="55"/>
      <c r="M8" s="342"/>
      <c r="N8" s="326"/>
      <c r="O8" s="326"/>
      <c r="P8" s="55"/>
      <c r="Q8" s="326"/>
      <c r="R8" s="357"/>
      <c r="S8" s="326"/>
      <c r="T8" s="59"/>
      <c r="U8" s="41"/>
      <c r="V8" s="326"/>
    </row>
    <row r="9" spans="1:22" ht="22.5" x14ac:dyDescent="0.2">
      <c r="B9" s="44"/>
      <c r="C9" s="378"/>
      <c r="D9" s="340"/>
      <c r="E9" s="21" t="s">
        <v>15</v>
      </c>
      <c r="F9" s="363"/>
      <c r="G9" s="326"/>
      <c r="H9" s="55"/>
      <c r="I9" s="342"/>
      <c r="J9" s="326"/>
      <c r="K9" s="326"/>
      <c r="L9" s="55"/>
      <c r="M9" s="342"/>
      <c r="N9" s="326"/>
      <c r="O9" s="326"/>
      <c r="P9" s="55"/>
      <c r="Q9" s="326"/>
      <c r="R9" s="357"/>
      <c r="S9" s="326"/>
      <c r="T9" s="59"/>
      <c r="U9" s="41"/>
      <c r="V9" s="326"/>
    </row>
    <row r="10" spans="1:22" ht="22.5" x14ac:dyDescent="0.2">
      <c r="B10" s="44"/>
      <c r="C10" s="378"/>
      <c r="D10" s="340"/>
      <c r="E10" s="21" t="s">
        <v>16</v>
      </c>
      <c r="F10" s="364"/>
      <c r="G10" s="326"/>
      <c r="H10" s="55"/>
      <c r="I10" s="343"/>
      <c r="J10" s="326"/>
      <c r="K10" s="326"/>
      <c r="L10" s="55"/>
      <c r="M10" s="343"/>
      <c r="N10" s="326"/>
      <c r="O10" s="326"/>
      <c r="P10" s="55"/>
      <c r="Q10" s="326"/>
      <c r="R10" s="357"/>
      <c r="S10" s="326"/>
      <c r="T10" s="59"/>
      <c r="U10" s="41"/>
      <c r="V10" s="326"/>
    </row>
    <row r="11" spans="1:22" s="176" customFormat="1" ht="22.5" customHeight="1" x14ac:dyDescent="0.25">
      <c r="A11" s="169"/>
      <c r="B11" s="180"/>
      <c r="C11" s="375" t="s">
        <v>77</v>
      </c>
      <c r="D11" s="375"/>
      <c r="E11" s="375"/>
      <c r="F11" s="238"/>
      <c r="G11" s="239">
        <f>G7+G6</f>
        <v>75</v>
      </c>
      <c r="H11" s="233"/>
      <c r="I11" s="239">
        <f>SUM(I6:I10)</f>
        <v>185</v>
      </c>
      <c r="J11" s="239"/>
      <c r="K11" s="239">
        <f>SUM(K6:K10)</f>
        <v>0</v>
      </c>
      <c r="L11" s="233"/>
      <c r="M11" s="239">
        <f>SUM(M6:M10)</f>
        <v>145</v>
      </c>
      <c r="N11" s="239"/>
      <c r="O11" s="239">
        <f>SUM(O6:O10)</f>
        <v>0</v>
      </c>
      <c r="P11" s="233"/>
      <c r="Q11" s="239"/>
      <c r="R11" s="239"/>
      <c r="S11" s="239">
        <f>SUM(S6:S10)</f>
        <v>75</v>
      </c>
      <c r="T11" s="182"/>
      <c r="U11" s="175"/>
      <c r="V11" s="184" t="e">
        <f>SUM(V6:V10)</f>
        <v>#DIV/0!</v>
      </c>
    </row>
    <row r="12" spans="1:22" s="10" customFormat="1" ht="22.5" customHeight="1" x14ac:dyDescent="0.25">
      <c r="A12"/>
      <c r="B12" s="44"/>
      <c r="C12" s="376" t="s">
        <v>193</v>
      </c>
      <c r="D12" s="376"/>
      <c r="E12" s="376"/>
      <c r="F12" s="227"/>
      <c r="G12" s="184">
        <f>G11-G13</f>
        <v>62.497500000000002</v>
      </c>
      <c r="H12" s="170"/>
      <c r="I12" s="184">
        <v>3</v>
      </c>
      <c r="J12" s="184">
        <f>J11-J13</f>
        <v>0</v>
      </c>
      <c r="K12" s="184">
        <f>K11-K13</f>
        <v>0</v>
      </c>
      <c r="L12" s="170"/>
      <c r="M12" s="184">
        <f>M11-M13</f>
        <v>120.82850000000001</v>
      </c>
      <c r="N12" s="184">
        <f>N11-N13</f>
        <v>0</v>
      </c>
      <c r="O12" s="184">
        <f>O11-O13</f>
        <v>0</v>
      </c>
      <c r="P12" s="170"/>
      <c r="Q12" s="184"/>
      <c r="R12" s="184"/>
      <c r="S12" s="184">
        <f>S11-S13</f>
        <v>62.497500000000002</v>
      </c>
      <c r="T12" s="59"/>
      <c r="U12" s="46"/>
      <c r="V12" s="29" t="e">
        <f>V11-V13</f>
        <v>#DIV/0!</v>
      </c>
    </row>
    <row r="13" spans="1:22" s="176" customFormat="1" ht="22.5" customHeight="1" x14ac:dyDescent="0.25">
      <c r="A13" s="169"/>
      <c r="B13" s="180"/>
      <c r="C13" s="376" t="s">
        <v>210</v>
      </c>
      <c r="D13" s="376"/>
      <c r="E13" s="376"/>
      <c r="F13" s="227"/>
      <c r="G13" s="184">
        <f>G11*0.1667</f>
        <v>12.5025</v>
      </c>
      <c r="H13" s="170"/>
      <c r="I13" s="184">
        <f>I11*0.1667</f>
        <v>30.839499999999997</v>
      </c>
      <c r="J13" s="184">
        <f>J11*0.2</f>
        <v>0</v>
      </c>
      <c r="K13" s="184">
        <f>K11*0.1667</f>
        <v>0</v>
      </c>
      <c r="L13" s="170"/>
      <c r="M13" s="184">
        <f>M11*0.1667</f>
        <v>24.171499999999998</v>
      </c>
      <c r="N13" s="184">
        <f>N11*0.2</f>
        <v>0</v>
      </c>
      <c r="O13" s="184">
        <f>O11*0.1667</f>
        <v>0</v>
      </c>
      <c r="P13" s="170"/>
      <c r="Q13" s="184">
        <f>Q11*0.25</f>
        <v>0</v>
      </c>
      <c r="R13" s="184">
        <f>R11*0.25</f>
        <v>0</v>
      </c>
      <c r="S13" s="184">
        <f>S11*0.1667</f>
        <v>12.5025</v>
      </c>
      <c r="T13" s="182"/>
      <c r="U13" s="175"/>
      <c r="V13" s="184" t="e">
        <f>V11*0.2</f>
        <v>#DIV/0!</v>
      </c>
    </row>
    <row r="14" spans="1:22" ht="22.5" customHeight="1" x14ac:dyDescent="0.2">
      <c r="B14" s="59"/>
      <c r="D14" s="59"/>
      <c r="E14" s="62"/>
      <c r="F14" s="62"/>
      <c r="G14" s="62"/>
      <c r="H14" s="62"/>
      <c r="I14" s="59"/>
      <c r="J14" s="62"/>
      <c r="K14" s="62"/>
      <c r="L14" s="62"/>
      <c r="M14" s="59"/>
      <c r="N14" s="62"/>
      <c r="O14" s="60"/>
      <c r="P14" s="60"/>
      <c r="Q14" s="60"/>
      <c r="R14" s="60"/>
      <c r="S14" s="59"/>
      <c r="T14" s="59"/>
    </row>
    <row r="15" spans="1:22" ht="22.5" customHeight="1" x14ac:dyDescent="0.2">
      <c r="B15" s="59"/>
      <c r="C15" s="62" t="s">
        <v>152</v>
      </c>
      <c r="D15" s="59"/>
      <c r="E15" s="62"/>
      <c r="F15" s="62"/>
      <c r="G15" s="62"/>
      <c r="H15" s="62"/>
      <c r="I15" s="59"/>
      <c r="J15" s="62"/>
      <c r="K15" s="62"/>
      <c r="L15" s="62"/>
      <c r="M15" s="59"/>
      <c r="N15" s="62"/>
      <c r="O15" s="60"/>
      <c r="P15" s="60"/>
      <c r="Q15" s="60"/>
      <c r="R15" s="60"/>
      <c r="S15" s="59"/>
      <c r="T15" s="59"/>
    </row>
    <row r="16" spans="1:22" ht="45" customHeight="1" x14ac:dyDescent="0.2">
      <c r="B16" s="59"/>
      <c r="C16" s="335" t="str">
        <f>اطلاعات!B23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62"/>
      <c r="O16" s="60"/>
      <c r="P16" s="60"/>
      <c r="Q16" s="60"/>
      <c r="R16" s="60"/>
      <c r="S16" s="59"/>
      <c r="T16" s="59"/>
    </row>
    <row r="17" spans="2:20" ht="22.5" customHeight="1" x14ac:dyDescent="0.2">
      <c r="B17" s="59"/>
      <c r="C17" s="62" t="s">
        <v>83</v>
      </c>
      <c r="D17" s="59"/>
      <c r="E17" s="62"/>
      <c r="F17" s="62"/>
      <c r="G17" s="62"/>
      <c r="H17" s="62"/>
      <c r="I17" s="59"/>
      <c r="J17" s="62"/>
      <c r="K17" s="62"/>
      <c r="L17" s="62"/>
      <c r="M17" s="59"/>
      <c r="N17" s="62"/>
      <c r="O17" s="60"/>
      <c r="P17" s="60"/>
      <c r="Q17" s="60"/>
      <c r="R17" s="60"/>
      <c r="S17" s="59"/>
      <c r="T17" s="59"/>
    </row>
    <row r="18" spans="2:20" ht="45" customHeight="1" x14ac:dyDescent="0.2">
      <c r="B18" s="59"/>
      <c r="C18" s="335" t="str">
        <f>اطلاعات!B24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57"/>
      <c r="Q18" s="57"/>
      <c r="R18" s="57"/>
      <c r="S18" s="59"/>
      <c r="T18" s="59"/>
    </row>
    <row r="19" spans="2:20" ht="22.5" customHeight="1" x14ac:dyDescent="0.2">
      <c r="B19" s="59"/>
      <c r="C19" s="56" t="str">
        <f>اطلاعات!B25</f>
        <v>دستمزد طراحی در ابتدای کار در قالب 2 فقره چک برای ابتدا و انتهای قرارداد دریافت و کار آغاز می شود.</v>
      </c>
      <c r="D19" s="57"/>
      <c r="E19" s="57"/>
      <c r="F19" s="57"/>
      <c r="G19" s="57"/>
      <c r="H19" s="57"/>
      <c r="I19" s="58"/>
      <c r="J19" s="57"/>
      <c r="K19" s="57"/>
      <c r="L19" s="57"/>
      <c r="M19" s="58"/>
      <c r="N19" s="57"/>
      <c r="O19" s="57"/>
      <c r="P19" s="57"/>
      <c r="Q19" s="57"/>
      <c r="R19" s="57"/>
      <c r="S19" s="59"/>
      <c r="T19" s="59"/>
    </row>
    <row r="20" spans="2:20" ht="5.0999999999999996" customHeight="1" x14ac:dyDescent="0.2">
      <c r="B20" s="59"/>
      <c r="C20" s="56"/>
      <c r="D20" s="57"/>
      <c r="E20" s="57"/>
      <c r="F20" s="57"/>
      <c r="G20" s="57"/>
      <c r="H20" s="57"/>
      <c r="I20" s="58"/>
      <c r="J20" s="57"/>
      <c r="K20" s="57"/>
      <c r="L20" s="57"/>
      <c r="M20" s="58"/>
      <c r="N20" s="57"/>
      <c r="O20" s="57"/>
      <c r="P20" s="57"/>
      <c r="Q20" s="57"/>
      <c r="R20" s="57"/>
      <c r="S20" s="59"/>
      <c r="T20" s="59"/>
    </row>
    <row r="21" spans="2:20" x14ac:dyDescent="0.45">
      <c r="C21" s="25" t="str">
        <f>اطلاعات!B26</f>
        <v>اعداد فوق تا 2 ماه از زمان صدور فاکتور معتبر است و پس از آن مشمول تعدیل می گردد.</v>
      </c>
    </row>
    <row r="22" spans="2:20" x14ac:dyDescent="0.45">
      <c r="C22" s="25" t="str">
        <f>اطلاعات!B27</f>
        <v>شرکت پیشرو اندیشان پادرا - بانک پارسیان
شبا: IR090540125720101154583607
شماره کارت:  6221068800111087</v>
      </c>
      <c r="G22" s="25"/>
      <c r="H22" s="25"/>
      <c r="I22" s="2"/>
      <c r="J22" s="25"/>
      <c r="K22" s="25"/>
      <c r="L22" s="25"/>
    </row>
    <row r="23" spans="2:20" x14ac:dyDescent="0.45">
      <c r="G23" s="25"/>
      <c r="H23" s="25"/>
      <c r="I23" s="2"/>
      <c r="J23" s="25"/>
      <c r="K23" s="25"/>
      <c r="L23" s="25"/>
    </row>
    <row r="24" spans="2:20" x14ac:dyDescent="0.45">
      <c r="G24" s="25"/>
      <c r="H24" s="25"/>
      <c r="I24" s="2"/>
      <c r="J24" s="25"/>
      <c r="K24" s="25"/>
      <c r="L24" s="25"/>
    </row>
  </sheetData>
  <mergeCells count="25">
    <mergeCell ref="S7:S10"/>
    <mergeCell ref="K7:K10"/>
    <mergeCell ref="M7:M10"/>
    <mergeCell ref="V4:V5"/>
    <mergeCell ref="C4:C5"/>
    <mergeCell ref="D4:D5"/>
    <mergeCell ref="E4:E5"/>
    <mergeCell ref="Q4:S4"/>
    <mergeCell ref="F4:F5"/>
    <mergeCell ref="V7:V10"/>
    <mergeCell ref="Q7:Q10"/>
    <mergeCell ref="R7:R10"/>
    <mergeCell ref="C18:O18"/>
    <mergeCell ref="N7:N10"/>
    <mergeCell ref="O7:O10"/>
    <mergeCell ref="C11:E11"/>
    <mergeCell ref="D7:D10"/>
    <mergeCell ref="G7:G10"/>
    <mergeCell ref="I7:I10"/>
    <mergeCell ref="J7:J10"/>
    <mergeCell ref="C13:E13"/>
    <mergeCell ref="C12:E12"/>
    <mergeCell ref="F7:F10"/>
    <mergeCell ref="C16:M16"/>
    <mergeCell ref="C6:C1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  <pageSetUpPr fitToPage="1"/>
  </sheetPr>
  <dimension ref="A1:G21"/>
  <sheetViews>
    <sheetView rightToLeft="1" view="pageBreakPreview" zoomScaleNormal="100" zoomScaleSheetLayoutView="100" workbookViewId="0">
      <selection activeCell="I23" sqref="I23"/>
    </sheetView>
  </sheetViews>
  <sheetFormatPr defaultRowHeight="18.75" x14ac:dyDescent="0.45"/>
  <cols>
    <col min="1" max="1" width="1.75" customWidth="1"/>
    <col min="2" max="2" width="1.75" style="4" customWidth="1"/>
    <col min="3" max="3" width="19.625" style="2" customWidth="1"/>
    <col min="4" max="4" width="63.25" style="3" customWidth="1"/>
    <col min="5" max="5" width="20.875" style="3" customWidth="1"/>
    <col min="6" max="7" width="1.75" customWidth="1"/>
  </cols>
  <sheetData>
    <row r="1" spans="1:7" ht="5.0999999999999996" customHeight="1" x14ac:dyDescent="0.45"/>
    <row r="2" spans="1:7" ht="22.5" x14ac:dyDescent="0.55000000000000004">
      <c r="B2" s="65"/>
      <c r="C2" s="65"/>
      <c r="D2" s="150" t="s">
        <v>98</v>
      </c>
      <c r="E2" s="65"/>
      <c r="F2" s="65"/>
    </row>
    <row r="3" spans="1:7" s="5" customFormat="1" ht="45" customHeight="1" x14ac:dyDescent="0.55000000000000004">
      <c r="A3"/>
      <c r="B3" s="65"/>
      <c r="C3" s="9" t="s">
        <v>1</v>
      </c>
      <c r="D3" s="31" t="s">
        <v>84</v>
      </c>
      <c r="E3" s="9" t="s">
        <v>97</v>
      </c>
      <c r="F3" s="65"/>
      <c r="G3"/>
    </row>
    <row r="4" spans="1:7" ht="40.5" customHeight="1" x14ac:dyDescent="0.55000000000000004">
      <c r="B4" s="65"/>
      <c r="C4" s="380" t="s">
        <v>192</v>
      </c>
      <c r="D4" s="32" t="s">
        <v>188</v>
      </c>
      <c r="E4" s="381" t="s">
        <v>198</v>
      </c>
      <c r="F4" s="65"/>
    </row>
    <row r="5" spans="1:7" ht="24.95" customHeight="1" x14ac:dyDescent="0.55000000000000004">
      <c r="B5" s="65"/>
      <c r="C5" s="380"/>
      <c r="D5" s="32" t="s">
        <v>28</v>
      </c>
      <c r="E5" s="381"/>
      <c r="F5" s="65"/>
    </row>
    <row r="6" spans="1:7" ht="24.95" customHeight="1" x14ac:dyDescent="0.55000000000000004">
      <c r="B6" s="65"/>
      <c r="C6" s="380"/>
      <c r="D6" s="32" t="s">
        <v>43</v>
      </c>
      <c r="E6" s="381"/>
      <c r="F6" s="65"/>
    </row>
    <row r="7" spans="1:7" ht="24.95" customHeight="1" x14ac:dyDescent="0.55000000000000004">
      <c r="B7" s="65"/>
      <c r="C7" s="380"/>
      <c r="D7" s="32" t="s">
        <v>29</v>
      </c>
      <c r="E7" s="381"/>
      <c r="F7" s="65"/>
    </row>
    <row r="8" spans="1:7" ht="24.95" customHeight="1" x14ac:dyDescent="0.55000000000000004">
      <c r="B8" s="65"/>
      <c r="C8" s="380"/>
      <c r="D8" s="32" t="s">
        <v>30</v>
      </c>
      <c r="E8" s="381"/>
      <c r="F8" s="65"/>
    </row>
    <row r="9" spans="1:7" ht="12.6" customHeight="1" x14ac:dyDescent="0.2">
      <c r="B9"/>
      <c r="C9"/>
      <c r="D9"/>
      <c r="E9"/>
    </row>
    <row r="10" spans="1:7" ht="24.95" customHeight="1" x14ac:dyDescent="0.55000000000000004">
      <c r="B10" s="65"/>
      <c r="C10" s="129" t="s">
        <v>183</v>
      </c>
      <c r="D10" s="32" t="s">
        <v>184</v>
      </c>
      <c r="E10" s="151" t="s">
        <v>187</v>
      </c>
      <c r="F10" s="65"/>
    </row>
    <row r="11" spans="1:7" ht="24.95" customHeight="1" x14ac:dyDescent="0.55000000000000004">
      <c r="B11" s="65"/>
      <c r="C11" s="149" t="s">
        <v>183</v>
      </c>
      <c r="D11" s="32" t="s">
        <v>185</v>
      </c>
      <c r="E11" s="151" t="s">
        <v>186</v>
      </c>
      <c r="F11" s="65"/>
    </row>
    <row r="12" spans="1:7" ht="24.95" customHeight="1" x14ac:dyDescent="0.55000000000000004">
      <c r="B12" s="65"/>
      <c r="C12" s="67" t="s">
        <v>96</v>
      </c>
      <c r="D12" s="67"/>
      <c r="E12" s="67"/>
      <c r="F12" s="65"/>
    </row>
    <row r="13" spans="1:7" s="33" customFormat="1" ht="24.95" customHeight="1" x14ac:dyDescent="0.2">
      <c r="A13"/>
      <c r="B13" s="66"/>
      <c r="C13" s="67"/>
      <c r="D13" s="66"/>
      <c r="E13" s="66"/>
      <c r="F13" s="66"/>
      <c r="G13"/>
    </row>
    <row r="14" spans="1:7" ht="5.0999999999999996" customHeight="1" x14ac:dyDescent="0.2">
      <c r="B14"/>
      <c r="C14"/>
      <c r="D14"/>
      <c r="E14"/>
    </row>
    <row r="15" spans="1:7" x14ac:dyDescent="0.45">
      <c r="D15" s="25"/>
    </row>
    <row r="16" spans="1:7" x14ac:dyDescent="0.45">
      <c r="D16" s="25"/>
    </row>
    <row r="18" spans="3:4" x14ac:dyDescent="0.45">
      <c r="D18" s="25"/>
    </row>
    <row r="19" spans="3:4" x14ac:dyDescent="0.45">
      <c r="D19" s="25"/>
    </row>
    <row r="21" spans="3:4" ht="21" x14ac:dyDescent="0.55000000000000004">
      <c r="C21" s="20"/>
    </row>
  </sheetData>
  <mergeCells count="2">
    <mergeCell ref="C4:C8"/>
    <mergeCell ref="E4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249977111117893"/>
    <pageSetUpPr fitToPage="1"/>
  </sheetPr>
  <dimension ref="A1:F14"/>
  <sheetViews>
    <sheetView rightToLeft="1" view="pageBreakPreview" zoomScaleNormal="100" zoomScaleSheetLayoutView="100" workbookViewId="0">
      <selection activeCell="D24" sqref="D24"/>
    </sheetView>
  </sheetViews>
  <sheetFormatPr defaultRowHeight="18.75" x14ac:dyDescent="0.45"/>
  <cols>
    <col min="1" max="1" width="1.75" customWidth="1"/>
    <col min="2" max="2" width="1.75" style="4" customWidth="1"/>
    <col min="3" max="3" width="49.875" style="2" customWidth="1"/>
    <col min="4" max="4" width="49.875" style="3" customWidth="1"/>
    <col min="5" max="6" width="1.75" customWidth="1"/>
  </cols>
  <sheetData>
    <row r="1" spans="1:6" ht="5.0999999999999996" customHeight="1" x14ac:dyDescent="0.45"/>
    <row r="2" spans="1:6" ht="21" x14ac:dyDescent="0.55000000000000004">
      <c r="B2" s="65"/>
      <c r="C2" s="65"/>
      <c r="D2" s="65"/>
      <c r="E2" s="65"/>
    </row>
    <row r="3" spans="1:6" s="5" customFormat="1" ht="45" customHeight="1" x14ac:dyDescent="0.55000000000000004">
      <c r="A3"/>
      <c r="B3" s="65"/>
      <c r="C3" s="9" t="s">
        <v>1</v>
      </c>
      <c r="D3" s="9" t="s">
        <v>191</v>
      </c>
      <c r="E3" s="65"/>
      <c r="F3"/>
    </row>
    <row r="4" spans="1:6" ht="24.95" customHeight="1" x14ac:dyDescent="0.55000000000000004">
      <c r="B4" s="65"/>
      <c r="C4" s="153" t="s">
        <v>190</v>
      </c>
      <c r="D4" s="154">
        <v>0.1</v>
      </c>
      <c r="E4" s="65"/>
    </row>
    <row r="5" spans="1:6" ht="24.95" customHeight="1" x14ac:dyDescent="0.55000000000000004">
      <c r="B5" s="65"/>
      <c r="C5" s="153" t="s">
        <v>189</v>
      </c>
      <c r="D5" s="154">
        <v>0.03</v>
      </c>
      <c r="E5" s="65"/>
    </row>
    <row r="6" spans="1:6" ht="24.95" customHeight="1" x14ac:dyDescent="0.55000000000000004">
      <c r="B6" s="65"/>
      <c r="C6" s="152" t="s">
        <v>31</v>
      </c>
      <c r="D6" s="155">
        <f>SUM(D4:D5)</f>
        <v>0.13</v>
      </c>
      <c r="E6" s="65"/>
    </row>
    <row r="7" spans="1:6" s="33" customFormat="1" ht="24.95" customHeight="1" x14ac:dyDescent="0.2">
      <c r="A7"/>
      <c r="B7" s="66"/>
      <c r="C7" s="67"/>
      <c r="D7" s="66"/>
      <c r="E7" s="66"/>
      <c r="F7"/>
    </row>
    <row r="11" spans="1:6" s="3" customFormat="1" x14ac:dyDescent="0.45">
      <c r="A11"/>
      <c r="B11" s="4"/>
      <c r="C11" s="2"/>
      <c r="E11"/>
      <c r="F11"/>
    </row>
    <row r="12" spans="1:6" s="3" customFormat="1" x14ac:dyDescent="0.45">
      <c r="A12"/>
      <c r="B12" s="4"/>
      <c r="C12" s="2"/>
      <c r="E12"/>
      <c r="F12"/>
    </row>
    <row r="14" spans="1:6" s="3" customFormat="1" ht="21" x14ac:dyDescent="0.55000000000000004">
      <c r="A14"/>
      <c r="B14" s="4"/>
      <c r="C14" s="20"/>
      <c r="E14"/>
      <c r="F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4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D7"/>
  <sheetViews>
    <sheetView rightToLeft="1" view="pageBreakPreview" zoomScale="220" zoomScaleNormal="100" zoomScaleSheetLayoutView="220" workbookViewId="0">
      <selection activeCell="D11" sqref="D11"/>
    </sheetView>
  </sheetViews>
  <sheetFormatPr defaultRowHeight="18.75" x14ac:dyDescent="0.2"/>
  <cols>
    <col min="1" max="1" width="3" style="4" customWidth="1"/>
    <col min="2" max="2" width="27" style="2" customWidth="1"/>
    <col min="3" max="3" width="16.25" style="2" customWidth="1"/>
    <col min="4" max="4" width="17.125" customWidth="1"/>
  </cols>
  <sheetData>
    <row r="1" spans="1:4" s="5" customFormat="1" ht="27" customHeight="1" x14ac:dyDescent="0.2">
      <c r="A1" s="1">
        <v>1</v>
      </c>
      <c r="B1" s="13" t="s">
        <v>1</v>
      </c>
      <c r="C1" s="382" t="s">
        <v>59</v>
      </c>
      <c r="D1" s="382"/>
    </row>
    <row r="2" spans="1:4" ht="20.85" customHeight="1" x14ac:dyDescent="0.2">
      <c r="A2" s="1">
        <v>5</v>
      </c>
      <c r="B2" s="14" t="s">
        <v>52</v>
      </c>
      <c r="C2" s="12"/>
      <c r="D2" s="15" t="s">
        <v>53</v>
      </c>
    </row>
    <row r="3" spans="1:4" ht="20.85" customHeight="1" x14ac:dyDescent="0.2">
      <c r="A3" s="1"/>
      <c r="B3" s="14" t="s">
        <v>54</v>
      </c>
      <c r="C3" s="12"/>
      <c r="D3" s="15" t="s">
        <v>55</v>
      </c>
    </row>
    <row r="4" spans="1:4" ht="20.85" customHeight="1" x14ac:dyDescent="0.2">
      <c r="A4" s="1">
        <v>5</v>
      </c>
      <c r="B4" s="14" t="s">
        <v>56</v>
      </c>
      <c r="C4" s="12"/>
      <c r="D4" s="15" t="s">
        <v>53</v>
      </c>
    </row>
    <row r="5" spans="1:4" ht="20.85" customHeight="1" x14ac:dyDescent="0.2">
      <c r="A5" s="1"/>
      <c r="B5" s="14" t="s">
        <v>57</v>
      </c>
      <c r="C5" s="12"/>
      <c r="D5" s="15" t="s">
        <v>53</v>
      </c>
    </row>
    <row r="6" spans="1:4" ht="20.85" customHeight="1" x14ac:dyDescent="0.2">
      <c r="B6" s="11" t="s">
        <v>31</v>
      </c>
      <c r="C6" s="16">
        <f>SUM(C2:C5)</f>
        <v>0</v>
      </c>
      <c r="D6" s="17"/>
    </row>
    <row r="7" spans="1:4" x14ac:dyDescent="0.2">
      <c r="B7" s="18" t="s">
        <v>58</v>
      </c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D23"/>
  <sheetViews>
    <sheetView rightToLeft="1" zoomScale="115" zoomScaleNormal="115" workbookViewId="0">
      <selection activeCell="M8" sqref="M8"/>
    </sheetView>
  </sheetViews>
  <sheetFormatPr defaultRowHeight="14.25" x14ac:dyDescent="0.2"/>
  <cols>
    <col min="2" max="2" width="20.375" customWidth="1"/>
    <col min="3" max="3" width="9.375" customWidth="1"/>
  </cols>
  <sheetData>
    <row r="3" spans="2:3" ht="18" x14ac:dyDescent="0.45">
      <c r="B3" s="93" t="s">
        <v>130</v>
      </c>
      <c r="C3" s="95" t="s">
        <v>131</v>
      </c>
    </row>
    <row r="4" spans="2:3" ht="18" x14ac:dyDescent="0.45">
      <c r="B4" s="93" t="s">
        <v>0</v>
      </c>
      <c r="C4" s="95">
        <v>1.2E-2</v>
      </c>
    </row>
    <row r="5" spans="2:3" ht="18" x14ac:dyDescent="0.45">
      <c r="B5" s="93" t="s">
        <v>132</v>
      </c>
      <c r="C5" s="95">
        <v>3.0000000000000001E-3</v>
      </c>
    </row>
    <row r="6" spans="2:3" ht="18" x14ac:dyDescent="0.45">
      <c r="B6" s="93" t="s">
        <v>85</v>
      </c>
      <c r="C6" s="95">
        <v>6.0000000000000001E-3</v>
      </c>
    </row>
    <row r="7" spans="2:3" ht="18" x14ac:dyDescent="0.45">
      <c r="B7" s="93" t="s">
        <v>36</v>
      </c>
      <c r="C7" s="95">
        <v>6.0000000000000001E-3</v>
      </c>
    </row>
    <row r="8" spans="2:3" ht="19.5" x14ac:dyDescent="0.5">
      <c r="B8" s="96" t="s">
        <v>51</v>
      </c>
      <c r="C8" s="97">
        <f>C9-C7-C6-C5-C4</f>
        <v>0.97299999999999998</v>
      </c>
    </row>
    <row r="9" spans="2:3" ht="18" x14ac:dyDescent="0.2">
      <c r="C9" s="98">
        <v>1</v>
      </c>
    </row>
    <row r="21" spans="2:4" ht="18" x14ac:dyDescent="0.45">
      <c r="B21" s="93" t="s">
        <v>127</v>
      </c>
      <c r="C21" s="93">
        <v>20</v>
      </c>
      <c r="D21" s="93">
        <v>100</v>
      </c>
    </row>
    <row r="22" spans="2:4" ht="18" x14ac:dyDescent="0.45">
      <c r="B22" s="93" t="s">
        <v>128</v>
      </c>
      <c r="C22" s="93">
        <v>10</v>
      </c>
      <c r="D22" s="93">
        <v>40</v>
      </c>
    </row>
    <row r="23" spans="2:4" ht="18" x14ac:dyDescent="0.45">
      <c r="B23" s="93"/>
      <c r="C23" s="93"/>
      <c r="D23" s="93"/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C22"/>
  <sheetViews>
    <sheetView rightToLeft="1" topLeftCell="A13" zoomScale="145" zoomScaleNormal="145" workbookViewId="0">
      <selection activeCell="F18" sqref="F18"/>
    </sheetView>
  </sheetViews>
  <sheetFormatPr defaultRowHeight="14.25" x14ac:dyDescent="0.2"/>
  <cols>
    <col min="1" max="1" width="20.375" customWidth="1"/>
    <col min="2" max="3" width="9.125" style="91"/>
  </cols>
  <sheetData>
    <row r="3" spans="2:2" x14ac:dyDescent="0.2">
      <c r="B3" s="51"/>
    </row>
    <row r="4" spans="2:2" x14ac:dyDescent="0.2">
      <c r="B4" s="51"/>
    </row>
    <row r="5" spans="2:2" x14ac:dyDescent="0.2">
      <c r="B5" s="51"/>
    </row>
    <row r="6" spans="2:2" x14ac:dyDescent="0.2">
      <c r="B6" s="51"/>
    </row>
    <row r="7" spans="2:2" x14ac:dyDescent="0.2">
      <c r="B7" s="51"/>
    </row>
    <row r="8" spans="2:2" x14ac:dyDescent="0.2">
      <c r="B8" s="92"/>
    </row>
    <row r="20" spans="1:3" ht="18" x14ac:dyDescent="0.45">
      <c r="A20" s="93" t="s">
        <v>127</v>
      </c>
      <c r="B20" s="94">
        <v>20</v>
      </c>
      <c r="C20" s="94">
        <v>100</v>
      </c>
    </row>
    <row r="21" spans="1:3" ht="18" x14ac:dyDescent="0.45">
      <c r="A21" s="93" t="s">
        <v>128</v>
      </c>
      <c r="B21" s="94">
        <v>10</v>
      </c>
      <c r="C21" s="94">
        <v>40</v>
      </c>
    </row>
    <row r="22" spans="1:3" ht="18" x14ac:dyDescent="0.45">
      <c r="A22" s="93" t="s">
        <v>129</v>
      </c>
      <c r="B22" s="94"/>
      <c r="C22" s="94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O19"/>
  <sheetViews>
    <sheetView rightToLeft="1" view="pageBreakPreview" zoomScaleNormal="130" zoomScaleSheetLayoutView="100" workbookViewId="0">
      <selection activeCell="P4" sqref="P4"/>
    </sheetView>
  </sheetViews>
  <sheetFormatPr defaultColWidth="9.125" defaultRowHeight="18" x14ac:dyDescent="0.2"/>
  <cols>
    <col min="1" max="1" width="5.75" style="69" customWidth="1"/>
    <col min="2" max="2" width="19.625" style="69" customWidth="1"/>
    <col min="3" max="3" width="17.25" style="159" customWidth="1"/>
    <col min="4" max="4" width="7" style="159" customWidth="1"/>
    <col min="5" max="9" width="14" style="159" customWidth="1"/>
    <col min="10" max="15" width="9.125" style="252"/>
    <col min="16" max="16384" width="9.125" style="69"/>
  </cols>
  <sheetData>
    <row r="1" spans="1:15" ht="48" customHeight="1" x14ac:dyDescent="0.2">
      <c r="A1" s="298" t="s">
        <v>214</v>
      </c>
      <c r="B1" s="299"/>
      <c r="C1" s="299"/>
      <c r="D1" s="299"/>
      <c r="E1" s="299"/>
      <c r="F1" s="299"/>
      <c r="G1" s="299"/>
      <c r="H1" s="299"/>
      <c r="I1" s="300"/>
    </row>
    <row r="2" spans="1:15" ht="18.75" customHeight="1" thickBot="1" x14ac:dyDescent="0.25">
      <c r="A2" s="266"/>
      <c r="B2" s="267"/>
      <c r="C2" s="267"/>
      <c r="D2" s="267"/>
      <c r="E2" s="267"/>
      <c r="F2" s="267"/>
      <c r="G2" s="267"/>
      <c r="H2" s="289"/>
      <c r="I2" s="388" t="s">
        <v>242</v>
      </c>
    </row>
    <row r="3" spans="1:15" ht="66.75" customHeight="1" thickBot="1" x14ac:dyDescent="0.25">
      <c r="A3" s="70" t="s">
        <v>99</v>
      </c>
      <c r="B3" s="70" t="s">
        <v>100</v>
      </c>
      <c r="C3" s="70" t="s">
        <v>101</v>
      </c>
      <c r="D3" s="70" t="s">
        <v>41</v>
      </c>
      <c r="E3" s="71" t="s">
        <v>231</v>
      </c>
      <c r="F3" s="71" t="s">
        <v>232</v>
      </c>
      <c r="G3" s="71" t="s">
        <v>233</v>
      </c>
      <c r="H3" s="71" t="s">
        <v>234</v>
      </c>
      <c r="I3" s="71" t="s">
        <v>235</v>
      </c>
    </row>
    <row r="4" spans="1:15" ht="25.5" customHeight="1" thickBot="1" x14ac:dyDescent="0.25">
      <c r="A4" s="274">
        <v>1</v>
      </c>
      <c r="B4" s="275" t="s">
        <v>224</v>
      </c>
      <c r="C4" s="276" t="s">
        <v>250</v>
      </c>
      <c r="D4" s="272">
        <f>اطلاعات!C6</f>
        <v>0</v>
      </c>
      <c r="E4" s="271">
        <f>IF(G4&lt;=0,0,IF(G4&gt;0,G4*1000/D4,0))</f>
        <v>0</v>
      </c>
      <c r="F4" s="271" t="s">
        <v>223</v>
      </c>
      <c r="G4" s="272">
        <f>IF(I4&lt;=0,0,IF(I4&gt;0,I4,0))</f>
        <v>0</v>
      </c>
      <c r="H4" s="272" t="s">
        <v>223</v>
      </c>
      <c r="I4" s="75">
        <f>اطلاعات!E6</f>
        <v>0</v>
      </c>
    </row>
    <row r="5" spans="1:15" ht="25.5" customHeight="1" thickBot="1" x14ac:dyDescent="0.25">
      <c r="A5" s="274">
        <v>2</v>
      </c>
      <c r="B5" s="275" t="s">
        <v>220</v>
      </c>
      <c r="C5" s="276" t="s">
        <v>237</v>
      </c>
      <c r="D5" s="272">
        <f>اطلاعات!C7</f>
        <v>0</v>
      </c>
      <c r="E5" s="271">
        <f>IF(G5&lt;=0,0,IF(G5&gt;0,G5*1000/D5,0))</f>
        <v>0</v>
      </c>
      <c r="F5" s="271">
        <f>IF(H5&lt;=0,0,IF(H5&gt;0,H5*1000/D5,0))</f>
        <v>0</v>
      </c>
      <c r="G5" s="272">
        <f>IF(I5&lt;=0,0,IF(I5&gt;0,I5*0.75,0))</f>
        <v>0</v>
      </c>
      <c r="H5" s="272">
        <f>I5-G5</f>
        <v>0</v>
      </c>
      <c r="I5" s="75">
        <f>اطلاعات!E7</f>
        <v>0</v>
      </c>
    </row>
    <row r="6" spans="1:15" ht="25.5" customHeight="1" thickBot="1" x14ac:dyDescent="0.25">
      <c r="A6" s="274">
        <v>3</v>
      </c>
      <c r="B6" s="275" t="s">
        <v>236</v>
      </c>
      <c r="C6" s="276" t="s">
        <v>229</v>
      </c>
      <c r="D6" s="272">
        <f>اطلاعات!C8</f>
        <v>0</v>
      </c>
      <c r="E6" s="271">
        <f>IF(G6&lt;=0,0,IF(G6&gt;0,G6*1000/D6,0))</f>
        <v>0</v>
      </c>
      <c r="F6" s="271">
        <f>IF(H6&lt;=0,0,IF(H6&gt;0,H6*1000/D6,0))</f>
        <v>0</v>
      </c>
      <c r="G6" s="272">
        <f>IF(I6&lt;=0,0,IF(I6&gt;0,I6*0.75,0))</f>
        <v>0</v>
      </c>
      <c r="H6" s="272">
        <f>I6-G6</f>
        <v>0</v>
      </c>
      <c r="I6" s="75">
        <f>اطلاعات!E8</f>
        <v>0</v>
      </c>
    </row>
    <row r="7" spans="1:15" ht="25.5" customHeight="1" thickBot="1" x14ac:dyDescent="0.25">
      <c r="A7" s="274">
        <v>4</v>
      </c>
      <c r="B7" s="275" t="s">
        <v>238</v>
      </c>
      <c r="C7" s="276" t="s">
        <v>228</v>
      </c>
      <c r="D7" s="272">
        <f>اطلاعات!C9</f>
        <v>0</v>
      </c>
      <c r="E7" s="271">
        <f t="shared" ref="E7:E9" si="0">IF(G7&lt;=0,0,IF(G7&gt;0,G7*1000/D7,0))</f>
        <v>0</v>
      </c>
      <c r="F7" s="271">
        <f t="shared" ref="F7:F9" si="1">IF(H7&lt;=0,0,IF(H7&gt;0,H7*1000/D7,0))</f>
        <v>0</v>
      </c>
      <c r="G7" s="272">
        <f t="shared" ref="G7:G9" si="2">I7*0.75</f>
        <v>0</v>
      </c>
      <c r="H7" s="272">
        <f t="shared" ref="H7:H9" si="3">I7-G7</f>
        <v>0</v>
      </c>
      <c r="I7" s="75">
        <f>اطلاعات!E9</f>
        <v>0</v>
      </c>
    </row>
    <row r="8" spans="1:15" ht="25.5" customHeight="1" thickBot="1" x14ac:dyDescent="0.25">
      <c r="A8" s="274">
        <v>5</v>
      </c>
      <c r="B8" s="275" t="s">
        <v>0</v>
      </c>
      <c r="C8" s="276" t="s">
        <v>251</v>
      </c>
      <c r="D8" s="272">
        <f>اطلاعات!C10</f>
        <v>0</v>
      </c>
      <c r="E8" s="271">
        <f t="shared" si="0"/>
        <v>0</v>
      </c>
      <c r="F8" s="271">
        <f t="shared" si="1"/>
        <v>0</v>
      </c>
      <c r="G8" s="272">
        <f t="shared" si="2"/>
        <v>0</v>
      </c>
      <c r="H8" s="272">
        <f t="shared" si="3"/>
        <v>0</v>
      </c>
      <c r="I8" s="75">
        <f>اطلاعات!E10</f>
        <v>0</v>
      </c>
    </row>
    <row r="9" spans="1:15" ht="25.5" customHeight="1" thickBot="1" x14ac:dyDescent="0.25">
      <c r="A9" s="274">
        <v>6</v>
      </c>
      <c r="B9" s="275" t="s">
        <v>221</v>
      </c>
      <c r="C9" s="276" t="s">
        <v>230</v>
      </c>
      <c r="D9" s="272">
        <f>اطلاعات!C11</f>
        <v>0</v>
      </c>
      <c r="E9" s="271">
        <f t="shared" si="0"/>
        <v>0</v>
      </c>
      <c r="F9" s="271">
        <f t="shared" si="1"/>
        <v>0</v>
      </c>
      <c r="G9" s="272">
        <f t="shared" si="2"/>
        <v>0</v>
      </c>
      <c r="H9" s="272">
        <f t="shared" si="3"/>
        <v>0</v>
      </c>
      <c r="I9" s="75">
        <f>اطلاعات!E11</f>
        <v>0</v>
      </c>
    </row>
    <row r="10" spans="1:15" ht="25.5" hidden="1" customHeight="1" thickBot="1" x14ac:dyDescent="0.25">
      <c r="A10" s="274">
        <v>7</v>
      </c>
      <c r="B10" s="278" t="s">
        <v>239</v>
      </c>
      <c r="C10" s="279"/>
      <c r="D10" s="272">
        <v>0</v>
      </c>
      <c r="E10" s="271">
        <f t="shared" ref="E10:E11" si="4">IF(G10&lt;=0,0,IF(G10&gt;0,G10*1000/D10,0))</f>
        <v>0</v>
      </c>
      <c r="F10" s="271">
        <f t="shared" ref="F10:F11" si="5">IF(H10&lt;=0,0,IF(H10&gt;0,H10*1000/D10,0))</f>
        <v>0</v>
      </c>
      <c r="G10" s="272">
        <f>I10*0.25</f>
        <v>0</v>
      </c>
      <c r="H10" s="272">
        <f t="shared" ref="H10:H11" si="6">I10-G10</f>
        <v>0</v>
      </c>
      <c r="I10" s="75">
        <v>0</v>
      </c>
    </row>
    <row r="11" spans="1:15" ht="25.5" hidden="1" customHeight="1" thickBot="1" x14ac:dyDescent="0.25">
      <c r="A11" s="274">
        <v>8</v>
      </c>
      <c r="B11" s="278" t="s">
        <v>240</v>
      </c>
      <c r="C11" s="279"/>
      <c r="D11" s="272">
        <v>0</v>
      </c>
      <c r="E11" s="271">
        <f t="shared" si="4"/>
        <v>0</v>
      </c>
      <c r="F11" s="271">
        <f t="shared" si="5"/>
        <v>0</v>
      </c>
      <c r="G11" s="272">
        <f>I11*0.25</f>
        <v>0</v>
      </c>
      <c r="H11" s="272">
        <f t="shared" si="6"/>
        <v>0</v>
      </c>
      <c r="I11" s="75">
        <v>0</v>
      </c>
    </row>
    <row r="12" spans="1:15" ht="21" customHeight="1" thickBot="1" x14ac:dyDescent="0.25">
      <c r="A12" s="277">
        <v>7</v>
      </c>
      <c r="B12" s="305" t="s">
        <v>245</v>
      </c>
      <c r="C12" s="306"/>
      <c r="D12" s="277">
        <f>SUM(D4:D9)</f>
        <v>0</v>
      </c>
      <c r="E12" s="280">
        <f t="shared" ref="E12:H12" si="7">SUM(E4:E11)</f>
        <v>0</v>
      </c>
      <c r="F12" s="280">
        <f t="shared" si="7"/>
        <v>0</v>
      </c>
      <c r="G12" s="160">
        <f t="shared" si="7"/>
        <v>0</v>
      </c>
      <c r="H12" s="160">
        <f t="shared" si="7"/>
        <v>0</v>
      </c>
      <c r="I12" s="160">
        <f>SUM(I4:I11)</f>
        <v>0</v>
      </c>
      <c r="J12" s="252">
        <v>3</v>
      </c>
      <c r="K12" s="273">
        <f>I12/J12</f>
        <v>0</v>
      </c>
    </row>
    <row r="13" spans="1:15" ht="21" customHeight="1" thickBot="1" x14ac:dyDescent="0.25">
      <c r="A13" s="277">
        <v>9</v>
      </c>
      <c r="B13" s="292" t="s">
        <v>248</v>
      </c>
      <c r="C13" s="293"/>
      <c r="D13" s="294"/>
      <c r="E13" s="295"/>
      <c r="F13" s="295"/>
      <c r="G13" s="291"/>
      <c r="H13" s="291"/>
      <c r="I13" s="291">
        <f>اطلاعات!G12</f>
        <v>0</v>
      </c>
      <c r="K13" s="273"/>
    </row>
    <row r="14" spans="1:15" ht="21" customHeight="1" thickBot="1" x14ac:dyDescent="0.25">
      <c r="A14" s="277">
        <v>10</v>
      </c>
      <c r="B14" s="292" t="s">
        <v>246</v>
      </c>
      <c r="C14" s="293"/>
      <c r="D14" s="294"/>
      <c r="E14" s="295"/>
      <c r="F14" s="295"/>
      <c r="G14" s="291"/>
      <c r="H14" s="291"/>
      <c r="I14" s="291">
        <f>I12-I13</f>
        <v>0</v>
      </c>
      <c r="K14" s="273"/>
    </row>
    <row r="15" spans="1:15" s="250" customFormat="1" ht="48.75" customHeight="1" thickBot="1" x14ac:dyDescent="0.25">
      <c r="A15" s="248">
        <v>8</v>
      </c>
      <c r="B15" s="301" t="s">
        <v>243</v>
      </c>
      <c r="C15" s="302"/>
      <c r="D15" s="247">
        <v>0.2</v>
      </c>
      <c r="E15" s="248"/>
      <c r="F15" s="248"/>
      <c r="G15" s="248"/>
      <c r="H15" s="248"/>
      <c r="I15" s="249">
        <f>I12*D15</f>
        <v>0</v>
      </c>
      <c r="J15" s="252"/>
      <c r="K15" s="252"/>
      <c r="L15" s="252"/>
      <c r="M15" s="252"/>
      <c r="N15" s="252"/>
      <c r="O15" s="252"/>
    </row>
    <row r="16" spans="1:15" ht="21" hidden="1" customHeight="1" thickBot="1" x14ac:dyDescent="0.25">
      <c r="A16" s="248">
        <v>11</v>
      </c>
      <c r="B16" s="303" t="s">
        <v>106</v>
      </c>
      <c r="C16" s="304"/>
      <c r="D16" s="248"/>
      <c r="E16" s="248"/>
      <c r="F16" s="248"/>
      <c r="G16" s="248"/>
      <c r="H16" s="248"/>
      <c r="I16" s="249">
        <f>I12-I15</f>
        <v>0</v>
      </c>
    </row>
    <row r="17" spans="1:9" ht="18.75" thickBot="1" x14ac:dyDescent="0.5">
      <c r="A17" s="281" t="s">
        <v>222</v>
      </c>
      <c r="B17" s="282"/>
      <c r="C17" s="283"/>
      <c r="D17" s="283"/>
      <c r="E17" s="283"/>
      <c r="F17" s="283"/>
      <c r="G17" s="283"/>
      <c r="H17" s="283"/>
      <c r="I17" s="284"/>
    </row>
    <row r="18" spans="1:9" ht="18.75" thickBot="1" x14ac:dyDescent="0.5">
      <c r="A18" s="385"/>
      <c r="B18" s="386" t="s">
        <v>252</v>
      </c>
      <c r="C18" s="387">
        <f>K12</f>
        <v>0</v>
      </c>
      <c r="D18" s="287"/>
      <c r="E18" s="287"/>
      <c r="F18" s="287"/>
      <c r="G18" s="383"/>
      <c r="H18" s="383"/>
      <c r="I18" s="384"/>
    </row>
    <row r="19" spans="1:9" ht="18.75" thickBot="1" x14ac:dyDescent="0.5">
      <c r="A19" s="285" t="s">
        <v>241</v>
      </c>
      <c r="B19" s="286"/>
      <c r="C19" s="287"/>
      <c r="D19" s="287"/>
      <c r="E19" s="287"/>
      <c r="F19" s="287"/>
      <c r="G19" s="287"/>
      <c r="H19" s="287"/>
      <c r="I19" s="288"/>
    </row>
  </sheetData>
  <mergeCells count="4">
    <mergeCell ref="A1:I1"/>
    <mergeCell ref="B15:C15"/>
    <mergeCell ref="B16:C16"/>
    <mergeCell ref="B12:C12"/>
  </mergeCells>
  <hyperlinks>
    <hyperlink ref="I2" r:id="rId1" display="www.Padraoffice.com" xr:uid="{C0785593-D2BD-45E2-90E2-97CC41A7039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5FCE8-27C0-4D99-8969-DBD0F02B1E13}">
  <dimension ref="A4:B10"/>
  <sheetViews>
    <sheetView rightToLeft="1" workbookViewId="0">
      <selection activeCell="L18" sqref="L18"/>
    </sheetView>
  </sheetViews>
  <sheetFormatPr defaultRowHeight="14.25" x14ac:dyDescent="0.2"/>
  <cols>
    <col min="1" max="1" width="24.125" customWidth="1"/>
  </cols>
  <sheetData>
    <row r="4" spans="1:2" ht="21" x14ac:dyDescent="0.2">
      <c r="A4" s="269" t="s">
        <v>249</v>
      </c>
      <c r="B4" s="297">
        <f>SUM(B5:B10)</f>
        <v>0</v>
      </c>
    </row>
    <row r="5" spans="1:2" ht="18.75" x14ac:dyDescent="0.2">
      <c r="B5" s="296">
        <f>IF(اطلاعات!E6&lt;=0,0,IF(اطلاعات!E6&gt;0,2.5%,0))</f>
        <v>0</v>
      </c>
    </row>
    <row r="6" spans="1:2" ht="18.75" x14ac:dyDescent="0.2">
      <c r="B6" s="296">
        <f>IF(اطلاعات!E7&lt;=0,0,IF(اطلاعات!E7&gt;0,2.5%,0))</f>
        <v>0</v>
      </c>
    </row>
    <row r="7" spans="1:2" ht="18.75" x14ac:dyDescent="0.2">
      <c r="B7" s="296">
        <f>IF(اطلاعات!E8&lt;=0,0,IF(اطلاعات!E8&gt;0,2.5%,0))</f>
        <v>0</v>
      </c>
    </row>
    <row r="8" spans="1:2" ht="18.75" x14ac:dyDescent="0.2">
      <c r="B8" s="296">
        <f>IF(اطلاعات!E9&lt;=0,0,IF(اطلاعات!E9&gt;0,2.5%,0))</f>
        <v>0</v>
      </c>
    </row>
    <row r="9" spans="1:2" ht="18.75" x14ac:dyDescent="0.2">
      <c r="B9" s="296">
        <f>IF(اطلاعات!E10&lt;=0,0,IF(اطلاعات!E10&gt;0,2.5%,0))</f>
        <v>0</v>
      </c>
    </row>
    <row r="10" spans="1:2" ht="18.75" x14ac:dyDescent="0.2">
      <c r="B10" s="296">
        <f>IF(اطلاعات!E11&lt;=0,0,IF(اطلاعات!E11&gt;0,2.5%,0))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rightToLeft="1" zoomScale="175" zoomScaleNormal="1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13" sqref="C13"/>
    </sheetView>
  </sheetViews>
  <sheetFormatPr defaultRowHeight="18" x14ac:dyDescent="0.45"/>
  <cols>
    <col min="1" max="1" width="4.375" customWidth="1"/>
    <col min="2" max="2" width="22.375" style="93" customWidth="1"/>
    <col min="3" max="3" width="6.125" style="94" bestFit="1" customWidth="1"/>
    <col min="4" max="16" width="2.375" style="94" customWidth="1"/>
    <col min="17" max="17" width="2.375" style="93" customWidth="1"/>
    <col min="18" max="23" width="2.375" customWidth="1"/>
  </cols>
  <sheetData>
    <row r="1" spans="1:23" x14ac:dyDescent="0.2">
      <c r="A1" s="130" t="s">
        <v>99</v>
      </c>
      <c r="B1" s="136"/>
      <c r="C1" s="130" t="s">
        <v>163</v>
      </c>
      <c r="D1" s="131"/>
      <c r="E1" s="132"/>
      <c r="F1" s="132"/>
      <c r="G1" s="132"/>
      <c r="H1" s="133"/>
      <c r="I1" s="134" t="s">
        <v>164</v>
      </c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5"/>
    </row>
    <row r="2" spans="1:23" x14ac:dyDescent="0.2">
      <c r="A2" s="136"/>
      <c r="B2" s="136"/>
      <c r="C2" s="136"/>
      <c r="D2" s="137">
        <v>1</v>
      </c>
      <c r="E2" s="137">
        <v>2</v>
      </c>
      <c r="F2" s="137">
        <v>3</v>
      </c>
      <c r="G2" s="137">
        <v>4</v>
      </c>
      <c r="H2" s="137">
        <v>5</v>
      </c>
      <c r="I2" s="137">
        <v>6</v>
      </c>
      <c r="J2" s="137">
        <v>7</v>
      </c>
      <c r="K2" s="137">
        <v>8</v>
      </c>
      <c r="L2" s="137">
        <v>9</v>
      </c>
      <c r="M2" s="137">
        <v>10</v>
      </c>
      <c r="N2" s="137">
        <v>11</v>
      </c>
      <c r="O2" s="137">
        <v>12</v>
      </c>
      <c r="P2" s="137">
        <v>13</v>
      </c>
      <c r="Q2" s="137">
        <v>14</v>
      </c>
      <c r="R2" s="137">
        <v>15</v>
      </c>
      <c r="S2" s="137">
        <v>16</v>
      </c>
      <c r="T2" s="137">
        <v>17</v>
      </c>
      <c r="U2" s="137">
        <v>18</v>
      </c>
      <c r="V2" s="137">
        <v>19</v>
      </c>
      <c r="W2" s="137">
        <v>20</v>
      </c>
    </row>
    <row r="3" spans="1:23" ht="29.25" x14ac:dyDescent="0.2">
      <c r="A3" s="138"/>
      <c r="B3" s="136" t="s">
        <v>100</v>
      </c>
      <c r="C3" s="138"/>
      <c r="D3" s="139" t="s">
        <v>165</v>
      </c>
      <c r="E3" s="139" t="s">
        <v>166</v>
      </c>
      <c r="F3" s="139" t="s">
        <v>167</v>
      </c>
      <c r="G3" s="139" t="s">
        <v>168</v>
      </c>
      <c r="H3" s="139" t="s">
        <v>169</v>
      </c>
      <c r="I3" s="139" t="s">
        <v>170</v>
      </c>
      <c r="J3" s="139" t="s">
        <v>171</v>
      </c>
      <c r="K3" s="139" t="s">
        <v>172</v>
      </c>
      <c r="L3" s="139" t="s">
        <v>173</v>
      </c>
      <c r="M3" s="139" t="s">
        <v>174</v>
      </c>
      <c r="N3" s="139" t="s">
        <v>175</v>
      </c>
      <c r="O3" s="139" t="s">
        <v>176</v>
      </c>
      <c r="P3" s="140"/>
      <c r="Q3" s="140"/>
      <c r="R3" s="140"/>
      <c r="S3" s="140"/>
      <c r="T3" s="140"/>
      <c r="U3" s="140"/>
      <c r="V3" s="140"/>
      <c r="W3" s="140"/>
    </row>
    <row r="4" spans="1:23" x14ac:dyDescent="0.45">
      <c r="A4" s="106">
        <v>1</v>
      </c>
      <c r="B4" s="107" t="s">
        <v>133</v>
      </c>
      <c r="C4" s="106" t="s">
        <v>177</v>
      </c>
      <c r="D4" s="141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</row>
    <row r="5" spans="1:23" x14ac:dyDescent="0.45">
      <c r="A5" s="106">
        <v>2</v>
      </c>
      <c r="B5" s="107" t="s">
        <v>178</v>
      </c>
      <c r="C5" s="106" t="s">
        <v>177</v>
      </c>
      <c r="D5" s="141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</row>
    <row r="6" spans="1:23" x14ac:dyDescent="0.45">
      <c r="A6" s="106">
        <v>3</v>
      </c>
      <c r="B6" s="142" t="s">
        <v>179</v>
      </c>
      <c r="C6" s="106" t="s">
        <v>180</v>
      </c>
      <c r="D6" s="141"/>
      <c r="E6" s="141"/>
      <c r="F6" s="141"/>
      <c r="G6" s="141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</row>
    <row r="7" spans="1:23" x14ac:dyDescent="0.45">
      <c r="A7" s="106">
        <v>4</v>
      </c>
      <c r="B7" s="107" t="s">
        <v>181</v>
      </c>
      <c r="C7" s="106"/>
      <c r="D7" s="106"/>
      <c r="E7" s="106"/>
      <c r="F7" s="106"/>
      <c r="G7" s="141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</row>
    <row r="8" spans="1:23" x14ac:dyDescent="0.45">
      <c r="A8" s="106">
        <v>5</v>
      </c>
      <c r="B8" s="143" t="s">
        <v>56</v>
      </c>
      <c r="C8" s="106" t="s">
        <v>180</v>
      </c>
      <c r="D8" s="106"/>
      <c r="E8" s="106"/>
      <c r="F8" s="106"/>
      <c r="G8" s="141"/>
      <c r="H8" s="141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</row>
    <row r="9" spans="1:23" x14ac:dyDescent="0.45">
      <c r="A9" s="106">
        <v>6</v>
      </c>
      <c r="B9" s="144" t="s">
        <v>162</v>
      </c>
      <c r="C9" s="106" t="s">
        <v>180</v>
      </c>
      <c r="D9" s="106"/>
      <c r="E9" s="106"/>
      <c r="F9" s="106"/>
      <c r="G9" s="106"/>
      <c r="H9" s="141"/>
      <c r="I9" s="141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</row>
    <row r="10" spans="1:23" x14ac:dyDescent="0.45">
      <c r="A10" s="106">
        <v>7</v>
      </c>
      <c r="B10" s="142" t="s">
        <v>179</v>
      </c>
      <c r="C10" s="106" t="s">
        <v>182</v>
      </c>
      <c r="D10" s="106"/>
      <c r="E10" s="106"/>
      <c r="F10" s="106"/>
      <c r="G10" s="106"/>
      <c r="H10" s="141"/>
      <c r="I10" s="141"/>
      <c r="J10" s="141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</row>
    <row r="11" spans="1:23" x14ac:dyDescent="0.45">
      <c r="A11" s="106">
        <v>8</v>
      </c>
      <c r="B11" s="143" t="s">
        <v>56</v>
      </c>
      <c r="C11" s="106" t="s">
        <v>182</v>
      </c>
      <c r="D11" s="106"/>
      <c r="E11" s="106"/>
      <c r="F11" s="106"/>
      <c r="G11" s="106"/>
      <c r="H11" s="106"/>
      <c r="I11" s="141"/>
      <c r="J11" s="141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</row>
    <row r="12" spans="1:23" x14ac:dyDescent="0.45">
      <c r="A12" s="106">
        <v>9</v>
      </c>
      <c r="B12" s="145" t="s">
        <v>0</v>
      </c>
      <c r="C12" s="106" t="s">
        <v>180</v>
      </c>
      <c r="D12" s="106"/>
      <c r="E12" s="106"/>
      <c r="F12" s="106"/>
      <c r="G12" s="106"/>
      <c r="H12" s="106"/>
      <c r="I12" s="141"/>
      <c r="J12" s="141"/>
      <c r="K12" s="141"/>
      <c r="L12" s="106"/>
      <c r="M12" s="106"/>
      <c r="N12" s="106"/>
      <c r="O12" s="106"/>
      <c r="P12" s="106"/>
      <c r="Q12" s="107"/>
      <c r="R12" s="146"/>
      <c r="S12" s="146"/>
      <c r="T12" s="146"/>
      <c r="U12" s="146"/>
      <c r="V12" s="146"/>
      <c r="W12" s="146"/>
    </row>
    <row r="13" spans="1:23" x14ac:dyDescent="0.45">
      <c r="A13" s="106">
        <v>10</v>
      </c>
      <c r="B13" s="147" t="s">
        <v>162</v>
      </c>
      <c r="C13" s="106" t="s">
        <v>182</v>
      </c>
      <c r="D13" s="106"/>
      <c r="E13" s="106"/>
      <c r="F13" s="106"/>
      <c r="G13" s="106"/>
      <c r="H13" s="106"/>
      <c r="I13" s="106"/>
      <c r="J13" s="141"/>
      <c r="K13" s="141"/>
      <c r="L13" s="141"/>
      <c r="M13" s="106"/>
      <c r="N13" s="106"/>
      <c r="O13" s="106"/>
      <c r="P13" s="106"/>
      <c r="Q13" s="107"/>
      <c r="R13" s="146"/>
      <c r="S13" s="146"/>
      <c r="T13" s="146"/>
      <c r="U13" s="146"/>
      <c r="V13" s="146"/>
      <c r="W13" s="146"/>
    </row>
    <row r="14" spans="1:23" x14ac:dyDescent="0.45">
      <c r="A14" s="106">
        <v>11</v>
      </c>
      <c r="B14" s="145" t="s">
        <v>0</v>
      </c>
      <c r="C14" s="106" t="s">
        <v>182</v>
      </c>
      <c r="D14" s="106"/>
      <c r="E14" s="106"/>
      <c r="F14" s="106"/>
      <c r="G14" s="106"/>
      <c r="H14" s="106"/>
      <c r="I14" s="106"/>
      <c r="J14" s="141"/>
      <c r="K14" s="141"/>
      <c r="L14" s="141"/>
      <c r="M14" s="106"/>
      <c r="N14" s="106"/>
      <c r="O14" s="106"/>
      <c r="P14" s="106"/>
      <c r="Q14" s="107"/>
      <c r="R14" s="146"/>
      <c r="S14" s="146"/>
      <c r="T14" s="146"/>
      <c r="U14" s="146"/>
      <c r="V14" s="146"/>
      <c r="W14" s="146"/>
    </row>
    <row r="15" spans="1:23" x14ac:dyDescent="0.45">
      <c r="C15" s="148"/>
    </row>
    <row r="16" spans="1:23" x14ac:dyDescent="0.45">
      <c r="C16" s="148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7D708-CB4B-4667-B00B-7639F73E2453}">
  <dimension ref="A1:O13"/>
  <sheetViews>
    <sheetView rightToLeft="1" zoomScale="130" zoomScaleNormal="130" workbookViewId="0">
      <selection activeCell="B11" sqref="B11:C11"/>
    </sheetView>
  </sheetViews>
  <sheetFormatPr defaultColWidth="9.125" defaultRowHeight="18" x14ac:dyDescent="0.2"/>
  <cols>
    <col min="1" max="1" width="5.75" style="69" customWidth="1"/>
    <col min="2" max="2" width="15" style="69" customWidth="1"/>
    <col min="3" max="3" width="14.625" style="159" customWidth="1"/>
    <col min="4" max="4" width="7" style="159" customWidth="1"/>
    <col min="5" max="9" width="14" style="159" customWidth="1"/>
    <col min="10" max="15" width="9.125" style="252"/>
    <col min="16" max="16384" width="9.125" style="69"/>
  </cols>
  <sheetData>
    <row r="1" spans="1:15" ht="76.5" customHeight="1" thickBot="1" x14ac:dyDescent="0.25">
      <c r="A1" s="307" t="s">
        <v>214</v>
      </c>
      <c r="B1" s="308"/>
      <c r="C1" s="308"/>
      <c r="D1" s="308"/>
      <c r="E1" s="308"/>
      <c r="F1" s="308"/>
      <c r="G1" s="308"/>
      <c r="H1" s="308"/>
      <c r="I1" s="308"/>
    </row>
    <row r="2" spans="1:15" ht="66.75" customHeight="1" thickBot="1" x14ac:dyDescent="0.25">
      <c r="A2" s="70" t="s">
        <v>99</v>
      </c>
      <c r="B2" s="70" t="s">
        <v>100</v>
      </c>
      <c r="C2" s="70" t="s">
        <v>101</v>
      </c>
      <c r="D2" s="70" t="s">
        <v>41</v>
      </c>
      <c r="E2" s="71" t="s">
        <v>211</v>
      </c>
      <c r="F2" s="71" t="s">
        <v>212</v>
      </c>
      <c r="G2" s="71" t="s">
        <v>102</v>
      </c>
      <c r="H2" s="71" t="s">
        <v>103</v>
      </c>
      <c r="I2" s="71" t="s">
        <v>104</v>
      </c>
    </row>
    <row r="3" spans="1:15" ht="25.5" customHeight="1" thickBot="1" x14ac:dyDescent="0.25">
      <c r="A3" s="72">
        <v>1</v>
      </c>
      <c r="B3" s="73" t="s">
        <v>107</v>
      </c>
      <c r="C3" s="246"/>
      <c r="D3" s="74">
        <v>0</v>
      </c>
      <c r="E3" s="75"/>
      <c r="F3" s="75"/>
      <c r="G3" s="75">
        <f>E3*D3/1000</f>
        <v>0</v>
      </c>
      <c r="H3" s="75">
        <f>F3*D3/1000</f>
        <v>0</v>
      </c>
      <c r="I3" s="75">
        <f>H3+G3</f>
        <v>0</v>
      </c>
    </row>
    <row r="4" spans="1:15" ht="25.5" customHeight="1" thickBot="1" x14ac:dyDescent="0.25">
      <c r="A4" s="72">
        <v>2</v>
      </c>
      <c r="B4" s="73" t="s">
        <v>49</v>
      </c>
      <c r="C4" s="74"/>
      <c r="D4" s="74">
        <v>0</v>
      </c>
      <c r="E4" s="75"/>
      <c r="F4" s="75"/>
      <c r="G4" s="75">
        <f t="shared" ref="G4:G9" si="0">E4*D4/1000</f>
        <v>0</v>
      </c>
      <c r="H4" s="75">
        <f t="shared" ref="H4:H9" si="1">F4*D4/1000</f>
        <v>0</v>
      </c>
      <c r="I4" s="75">
        <f t="shared" ref="I4:I9" si="2">H4+G4</f>
        <v>0</v>
      </c>
    </row>
    <row r="5" spans="1:15" ht="25.5" customHeight="1" thickBot="1" x14ac:dyDescent="0.25">
      <c r="A5" s="72">
        <v>3</v>
      </c>
      <c r="B5" s="73" t="s">
        <v>45</v>
      </c>
      <c r="C5" s="74"/>
      <c r="D5" s="74">
        <v>0</v>
      </c>
      <c r="E5" s="75"/>
      <c r="F5" s="75"/>
      <c r="G5" s="75">
        <f t="shared" si="0"/>
        <v>0</v>
      </c>
      <c r="H5" s="75">
        <f t="shared" si="1"/>
        <v>0</v>
      </c>
      <c r="I5" s="75">
        <f t="shared" si="2"/>
        <v>0</v>
      </c>
    </row>
    <row r="6" spans="1:15" ht="25.5" customHeight="1" thickBot="1" x14ac:dyDescent="0.25">
      <c r="A6" s="72">
        <v>3</v>
      </c>
      <c r="B6" s="73" t="s">
        <v>0</v>
      </c>
      <c r="C6" s="246"/>
      <c r="D6" s="74">
        <v>0</v>
      </c>
      <c r="E6" s="75"/>
      <c r="F6" s="75"/>
      <c r="G6" s="75">
        <f t="shared" si="0"/>
        <v>0</v>
      </c>
      <c r="H6" s="75">
        <f t="shared" si="1"/>
        <v>0</v>
      </c>
      <c r="I6" s="75">
        <f t="shared" si="2"/>
        <v>0</v>
      </c>
    </row>
    <row r="7" spans="1:15" ht="25.5" customHeight="1" thickBot="1" x14ac:dyDescent="0.25">
      <c r="A7" s="72"/>
      <c r="B7" s="73"/>
      <c r="C7" s="246"/>
      <c r="D7" s="74"/>
      <c r="E7" s="75"/>
      <c r="F7" s="75"/>
      <c r="G7" s="75"/>
      <c r="H7" s="75"/>
      <c r="I7" s="75"/>
    </row>
    <row r="8" spans="1:15" ht="25.5" customHeight="1" thickBot="1" x14ac:dyDescent="0.25">
      <c r="A8" s="72"/>
      <c r="B8" s="73"/>
      <c r="C8" s="246"/>
      <c r="D8" s="74"/>
      <c r="E8" s="75"/>
      <c r="F8" s="75"/>
      <c r="G8" s="75"/>
      <c r="H8" s="75"/>
      <c r="I8" s="75"/>
    </row>
    <row r="9" spans="1:15" ht="25.5" customHeight="1" thickBot="1" x14ac:dyDescent="0.25">
      <c r="A9" s="72">
        <v>5</v>
      </c>
      <c r="B9" s="73"/>
      <c r="C9" s="74"/>
      <c r="D9" s="75"/>
      <c r="E9" s="75"/>
      <c r="F9" s="75"/>
      <c r="G9" s="75">
        <f t="shared" si="0"/>
        <v>0</v>
      </c>
      <c r="H9" s="75">
        <f t="shared" si="1"/>
        <v>0</v>
      </c>
      <c r="I9" s="75">
        <f t="shared" si="2"/>
        <v>0</v>
      </c>
    </row>
    <row r="10" spans="1:15" ht="21" customHeight="1" thickBot="1" x14ac:dyDescent="0.25">
      <c r="A10" s="158">
        <v>4</v>
      </c>
      <c r="B10" s="309" t="s">
        <v>105</v>
      </c>
      <c r="C10" s="310"/>
      <c r="D10" s="158">
        <f>SUM(D3:D9)</f>
        <v>0</v>
      </c>
      <c r="E10" s="158"/>
      <c r="F10" s="158"/>
      <c r="G10" s="158">
        <f t="shared" ref="G10:I10" si="3">SUM(G3:G9)</f>
        <v>0</v>
      </c>
      <c r="H10" s="158">
        <f t="shared" si="3"/>
        <v>0</v>
      </c>
      <c r="I10" s="160">
        <f t="shared" si="3"/>
        <v>0</v>
      </c>
      <c r="J10" s="252">
        <v>4</v>
      </c>
      <c r="K10" s="252">
        <f>I10/J10</f>
        <v>0</v>
      </c>
    </row>
    <row r="11" spans="1:15" s="250" customFormat="1" ht="39.950000000000003" customHeight="1" thickBot="1" x14ac:dyDescent="0.25">
      <c r="A11" s="248">
        <v>5</v>
      </c>
      <c r="B11" s="311" t="s">
        <v>216</v>
      </c>
      <c r="C11" s="312"/>
      <c r="D11" s="247">
        <v>0.2</v>
      </c>
      <c r="E11" s="248"/>
      <c r="F11" s="248"/>
      <c r="G11" s="248"/>
      <c r="H11" s="248"/>
      <c r="I11" s="249">
        <f>I10*D11</f>
        <v>0</v>
      </c>
      <c r="J11" s="252"/>
      <c r="K11" s="252"/>
      <c r="L11" s="252"/>
      <c r="M11" s="252"/>
      <c r="N11" s="252"/>
      <c r="O11" s="252"/>
    </row>
    <row r="12" spans="1:15" ht="21" customHeight="1" thickBot="1" x14ac:dyDescent="0.25">
      <c r="A12" s="248">
        <v>6</v>
      </c>
      <c r="B12" s="303" t="s">
        <v>106</v>
      </c>
      <c r="C12" s="304"/>
      <c r="D12" s="248"/>
      <c r="E12" s="248"/>
      <c r="F12" s="248"/>
      <c r="G12" s="248"/>
      <c r="H12" s="248"/>
      <c r="I12" s="249">
        <f>I10-I11</f>
        <v>0</v>
      </c>
    </row>
    <row r="13" spans="1:15" x14ac:dyDescent="0.45">
      <c r="A13" s="251" t="s">
        <v>215</v>
      </c>
    </row>
  </sheetData>
  <mergeCells count="4">
    <mergeCell ref="A1:I1"/>
    <mergeCell ref="B10:C10"/>
    <mergeCell ref="B11:C11"/>
    <mergeCell ref="B12:C1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"/>
  <sheetViews>
    <sheetView rightToLeft="1" view="pageBreakPreview" topLeftCell="D1" zoomScale="85" zoomScaleNormal="100" zoomScaleSheetLayoutView="85" workbookViewId="0">
      <selection activeCell="D24" sqref="D24"/>
    </sheetView>
  </sheetViews>
  <sheetFormatPr defaultRowHeight="18.75" x14ac:dyDescent="0.45"/>
  <cols>
    <col min="1" max="1" width="1.75" customWidth="1"/>
    <col min="2" max="2" width="1.75" style="4" customWidth="1"/>
    <col min="3" max="3" width="12.75" style="2" customWidth="1"/>
    <col min="4" max="4" width="66.375" style="3" customWidth="1"/>
    <col min="5" max="5" width="15.75" customWidth="1"/>
    <col min="6" max="6" width="14.25" customWidth="1"/>
    <col min="7" max="7" width="15.75" customWidth="1"/>
    <col min="8" max="8" width="1.75" customWidth="1"/>
  </cols>
  <sheetData>
    <row r="1" spans="1:14" ht="5.0999999999999996" customHeight="1" x14ac:dyDescent="0.45">
      <c r="E1" s="34"/>
      <c r="F1" s="34"/>
      <c r="G1" s="34"/>
    </row>
    <row r="2" spans="1:14" ht="25.15" customHeight="1" x14ac:dyDescent="0.2">
      <c r="B2" s="37"/>
      <c r="C2" s="40"/>
      <c r="D2" s="37" t="s">
        <v>134</v>
      </c>
      <c r="E2" s="40"/>
      <c r="F2" s="40"/>
      <c r="G2" s="40"/>
      <c r="H2" s="41"/>
    </row>
    <row r="3" spans="1:14" ht="25.15" customHeight="1" x14ac:dyDescent="0.2">
      <c r="B3" s="37"/>
      <c r="C3" s="35"/>
      <c r="D3" s="36" t="s">
        <v>196</v>
      </c>
      <c r="E3" s="35"/>
      <c r="F3" s="35"/>
      <c r="G3" s="35"/>
      <c r="H3" s="41"/>
    </row>
    <row r="4" spans="1:14" ht="45" customHeight="1" x14ac:dyDescent="0.2">
      <c r="B4" s="37"/>
      <c r="C4" s="317" t="s">
        <v>1</v>
      </c>
      <c r="D4" s="319" t="s">
        <v>3</v>
      </c>
      <c r="E4" s="317" t="s">
        <v>41</v>
      </c>
      <c r="F4" s="317" t="s">
        <v>142</v>
      </c>
      <c r="G4" s="317" t="s">
        <v>147</v>
      </c>
      <c r="H4" s="41"/>
    </row>
    <row r="5" spans="1:14" s="5" customFormat="1" ht="45" hidden="1" customHeight="1" x14ac:dyDescent="0.2">
      <c r="A5"/>
      <c r="B5" s="37"/>
      <c r="C5" s="318"/>
      <c r="D5" s="320"/>
      <c r="E5" s="318"/>
      <c r="F5" s="318"/>
      <c r="G5" s="318" t="s">
        <v>87</v>
      </c>
      <c r="H5" s="45"/>
      <c r="I5"/>
    </row>
    <row r="6" spans="1:14" ht="22.5" x14ac:dyDescent="0.2">
      <c r="B6" s="37"/>
      <c r="C6" s="321" t="s">
        <v>133</v>
      </c>
      <c r="D6" s="7" t="s">
        <v>135</v>
      </c>
      <c r="E6" s="314">
        <v>3200</v>
      </c>
      <c r="F6" s="314"/>
      <c r="G6" s="314"/>
      <c r="H6" s="41"/>
    </row>
    <row r="7" spans="1:14" ht="37.5" x14ac:dyDescent="0.2">
      <c r="B7" s="37"/>
      <c r="C7" s="321"/>
      <c r="D7" s="7" t="s">
        <v>136</v>
      </c>
      <c r="E7" s="315"/>
      <c r="F7" s="315"/>
      <c r="G7" s="315"/>
      <c r="H7" s="41"/>
    </row>
    <row r="8" spans="1:14" ht="22.5" x14ac:dyDescent="0.2">
      <c r="B8" s="37"/>
      <c r="C8" s="321"/>
      <c r="D8" s="7" t="s">
        <v>137</v>
      </c>
      <c r="E8" s="315"/>
      <c r="F8" s="315"/>
      <c r="G8" s="315"/>
      <c r="H8" s="41"/>
    </row>
    <row r="9" spans="1:14" ht="42.75" customHeight="1" x14ac:dyDescent="0.2">
      <c r="B9" s="37"/>
      <c r="C9" s="321"/>
      <c r="D9" s="7" t="s">
        <v>138</v>
      </c>
      <c r="E9" s="315"/>
      <c r="F9" s="315"/>
      <c r="G9" s="315"/>
      <c r="H9" s="41"/>
    </row>
    <row r="10" spans="1:14" ht="58.5" x14ac:dyDescent="0.2">
      <c r="B10" s="37"/>
      <c r="C10" s="321"/>
      <c r="D10" s="7" t="s">
        <v>139</v>
      </c>
      <c r="E10" s="316"/>
      <c r="F10" s="316"/>
      <c r="G10" s="316"/>
      <c r="H10" s="41"/>
    </row>
    <row r="11" spans="1:14" s="10" customFormat="1" ht="24.95" customHeight="1" x14ac:dyDescent="0.25">
      <c r="A11"/>
      <c r="B11" s="37"/>
      <c r="C11" s="322" t="s">
        <v>193</v>
      </c>
      <c r="D11" s="323"/>
      <c r="E11" s="101"/>
      <c r="F11" s="100"/>
      <c r="G11" s="100">
        <f>G13-G12</f>
        <v>0</v>
      </c>
      <c r="H11" s="46"/>
      <c r="I11"/>
      <c r="J11"/>
      <c r="K11"/>
      <c r="L11"/>
      <c r="M11"/>
      <c r="N11"/>
    </row>
    <row r="12" spans="1:14" s="10" customFormat="1" ht="24.95" customHeight="1" x14ac:dyDescent="0.25">
      <c r="A12"/>
      <c r="B12" s="37"/>
      <c r="C12" s="322" t="s">
        <v>199</v>
      </c>
      <c r="D12" s="323"/>
      <c r="E12" s="102"/>
      <c r="F12" s="100"/>
      <c r="G12" s="100">
        <f>G13*0.2</f>
        <v>0</v>
      </c>
      <c r="H12" s="46"/>
      <c r="I12"/>
      <c r="J12"/>
      <c r="K12"/>
      <c r="L12"/>
      <c r="M12"/>
      <c r="N12"/>
    </row>
    <row r="13" spans="1:14" s="10" customFormat="1" ht="24.95" customHeight="1" x14ac:dyDescent="0.25">
      <c r="A13"/>
      <c r="B13" s="37"/>
      <c r="C13" s="324" t="s">
        <v>77</v>
      </c>
      <c r="D13" s="325"/>
      <c r="E13" s="102"/>
      <c r="F13" s="103"/>
      <c r="G13" s="103">
        <f>SUM(G6:G10)</f>
        <v>0</v>
      </c>
      <c r="H13" s="46"/>
    </row>
    <row r="14" spans="1:14" ht="22.5" customHeight="1" x14ac:dyDescent="0.2">
      <c r="B14" s="37"/>
      <c r="C14" s="104" t="s">
        <v>95</v>
      </c>
      <c r="D14" s="39"/>
      <c r="E14" s="40"/>
      <c r="F14" s="40"/>
      <c r="G14" s="40"/>
      <c r="H14" s="41"/>
    </row>
    <row r="15" spans="1:14" ht="45" customHeight="1" x14ac:dyDescent="0.2">
      <c r="B15" s="37"/>
      <c r="C15" s="313" t="s">
        <v>140</v>
      </c>
      <c r="D15" s="313"/>
      <c r="E15" s="40"/>
      <c r="F15" s="40"/>
      <c r="G15" s="40"/>
      <c r="H15" s="41"/>
    </row>
    <row r="16" spans="1:14" ht="24.95" customHeight="1" x14ac:dyDescent="0.2">
      <c r="B16" s="37"/>
      <c r="C16" s="39" t="s">
        <v>76</v>
      </c>
      <c r="D16" s="42"/>
      <c r="E16" s="40"/>
      <c r="F16" s="40"/>
      <c r="G16" s="40"/>
      <c r="H16" s="41"/>
    </row>
    <row r="17" spans="2:8" ht="22.5" customHeight="1" x14ac:dyDescent="0.2">
      <c r="B17" s="37"/>
      <c r="C17" s="105" t="s">
        <v>197</v>
      </c>
      <c r="D17" s="42"/>
      <c r="E17" s="40"/>
      <c r="F17" s="40"/>
      <c r="G17" s="40"/>
      <c r="H17" s="41"/>
    </row>
    <row r="18" spans="2:8" ht="5.0999999999999996" customHeight="1" x14ac:dyDescent="0.2">
      <c r="B18" s="37"/>
      <c r="C18" s="105"/>
      <c r="D18" s="42"/>
      <c r="E18" s="40"/>
      <c r="F18" s="40"/>
      <c r="G18" s="40"/>
      <c r="H18" s="41"/>
    </row>
    <row r="19" spans="2:8" x14ac:dyDescent="0.45">
      <c r="C19" s="47" t="s">
        <v>86</v>
      </c>
      <c r="D19" s="49"/>
      <c r="E19" s="3"/>
      <c r="G19" s="3"/>
    </row>
    <row r="20" spans="2:8" x14ac:dyDescent="0.45">
      <c r="C20" s="25" t="s">
        <v>58</v>
      </c>
      <c r="D20" s="25"/>
      <c r="E20" s="3"/>
      <c r="G20" s="3"/>
    </row>
    <row r="21" spans="2:8" x14ac:dyDescent="0.45">
      <c r="D21" s="25"/>
      <c r="E21" s="3"/>
      <c r="G21" s="3"/>
    </row>
    <row r="22" spans="2:8" x14ac:dyDescent="0.2">
      <c r="D22" s="25"/>
    </row>
  </sheetData>
  <mergeCells count="13">
    <mergeCell ref="C15:D15"/>
    <mergeCell ref="E6:E10"/>
    <mergeCell ref="G6:G10"/>
    <mergeCell ref="C4:C5"/>
    <mergeCell ref="D4:D5"/>
    <mergeCell ref="E4:E5"/>
    <mergeCell ref="C6:C10"/>
    <mergeCell ref="F6:F10"/>
    <mergeCell ref="F4:F5"/>
    <mergeCell ref="G4:G5"/>
    <mergeCell ref="C11:D11"/>
    <mergeCell ref="C12:D12"/>
    <mergeCell ref="C13:D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7" tint="0.79998168889431442"/>
    <pageSetUpPr fitToPage="1"/>
  </sheetPr>
  <dimension ref="A1:F15"/>
  <sheetViews>
    <sheetView rightToLeft="1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5" sqref="B1:F15"/>
    </sheetView>
  </sheetViews>
  <sheetFormatPr defaultRowHeight="18.75" x14ac:dyDescent="0.2"/>
  <cols>
    <col min="1" max="1" width="3" style="4" customWidth="1"/>
    <col min="2" max="2" width="13.125" style="2" customWidth="1"/>
    <col min="3" max="4" width="11.25" style="2" customWidth="1"/>
    <col min="5" max="6" width="15.625" customWidth="1"/>
  </cols>
  <sheetData>
    <row r="1" spans="1:6" ht="21" x14ac:dyDescent="0.2">
      <c r="B1" s="197"/>
      <c r="C1" s="198" t="s">
        <v>108</v>
      </c>
      <c r="D1" s="198"/>
      <c r="E1" s="199"/>
      <c r="F1" s="200"/>
    </row>
    <row r="2" spans="1:6" s="190" customFormat="1" ht="42" customHeight="1" x14ac:dyDescent="0.2">
      <c r="A2" s="185">
        <v>1</v>
      </c>
      <c r="B2" s="161" t="s">
        <v>67</v>
      </c>
      <c r="C2" s="161" t="s">
        <v>36</v>
      </c>
      <c r="D2" s="163" t="s">
        <v>0</v>
      </c>
      <c r="E2" s="161" t="s">
        <v>50</v>
      </c>
      <c r="F2" s="161" t="s">
        <v>51</v>
      </c>
    </row>
    <row r="3" spans="1:6" s="187" customFormat="1" ht="20.85" customHeight="1" x14ac:dyDescent="0.2">
      <c r="A3" s="185">
        <v>5</v>
      </c>
      <c r="B3" s="195" t="s">
        <v>60</v>
      </c>
      <c r="C3" s="168"/>
      <c r="D3" s="168"/>
      <c r="E3" s="168"/>
      <c r="F3" s="168">
        <f>E3*C3</f>
        <v>0</v>
      </c>
    </row>
    <row r="4" spans="1:6" s="187" customFormat="1" ht="20.85" customHeight="1" x14ac:dyDescent="0.2">
      <c r="A4" s="185"/>
      <c r="B4" s="195" t="s">
        <v>61</v>
      </c>
      <c r="C4" s="168"/>
      <c r="D4" s="168"/>
      <c r="E4" s="168">
        <f>E3</f>
        <v>0</v>
      </c>
      <c r="F4" s="168">
        <f t="shared" ref="F4:F11" si="0">E4*C4</f>
        <v>0</v>
      </c>
    </row>
    <row r="5" spans="1:6" s="187" customFormat="1" ht="20.85" customHeight="1" x14ac:dyDescent="0.2">
      <c r="A5" s="185">
        <v>5</v>
      </c>
      <c r="B5" s="195" t="s">
        <v>62</v>
      </c>
      <c r="C5" s="168"/>
      <c r="D5" s="168"/>
      <c r="E5" s="168">
        <f t="shared" ref="E5:E11" si="1">E4</f>
        <v>0</v>
      </c>
      <c r="F5" s="168">
        <f t="shared" si="0"/>
        <v>0</v>
      </c>
    </row>
    <row r="6" spans="1:6" s="187" customFormat="1" ht="20.85" customHeight="1" x14ac:dyDescent="0.2">
      <c r="A6" s="185"/>
      <c r="B6" s="195" t="s">
        <v>63</v>
      </c>
      <c r="C6" s="168"/>
      <c r="D6" s="168"/>
      <c r="E6" s="168">
        <f t="shared" si="1"/>
        <v>0</v>
      </c>
      <c r="F6" s="168">
        <f t="shared" si="0"/>
        <v>0</v>
      </c>
    </row>
    <row r="7" spans="1:6" s="187" customFormat="1" ht="20.85" customHeight="1" x14ac:dyDescent="0.2">
      <c r="A7" s="185"/>
      <c r="B7" s="196" t="s">
        <v>64</v>
      </c>
      <c r="C7" s="168"/>
      <c r="D7" s="168"/>
      <c r="E7" s="168">
        <f t="shared" si="1"/>
        <v>0</v>
      </c>
      <c r="F7" s="168">
        <f t="shared" si="0"/>
        <v>0</v>
      </c>
    </row>
    <row r="8" spans="1:6" s="187" customFormat="1" ht="20.85" customHeight="1" x14ac:dyDescent="0.2">
      <c r="A8" s="185"/>
      <c r="B8" s="196" t="s">
        <v>65</v>
      </c>
      <c r="C8" s="168"/>
      <c r="D8" s="168"/>
      <c r="E8" s="168">
        <f t="shared" si="1"/>
        <v>0</v>
      </c>
      <c r="F8" s="168">
        <f t="shared" si="0"/>
        <v>0</v>
      </c>
    </row>
    <row r="9" spans="1:6" s="189" customFormat="1" ht="20.85" customHeight="1" x14ac:dyDescent="0.55000000000000004">
      <c r="A9" s="188"/>
      <c r="B9" s="186" t="s">
        <v>66</v>
      </c>
      <c r="C9" s="168"/>
      <c r="D9" s="168"/>
      <c r="E9" s="168">
        <f t="shared" si="1"/>
        <v>0</v>
      </c>
      <c r="F9" s="168">
        <f t="shared" si="0"/>
        <v>0</v>
      </c>
    </row>
    <row r="10" spans="1:6" s="189" customFormat="1" ht="20.85" customHeight="1" x14ac:dyDescent="0.55000000000000004">
      <c r="A10" s="188"/>
      <c r="B10" s="186" t="s">
        <v>68</v>
      </c>
      <c r="C10" s="168"/>
      <c r="D10" s="168"/>
      <c r="E10" s="168">
        <f t="shared" si="1"/>
        <v>0</v>
      </c>
      <c r="F10" s="168">
        <f t="shared" si="0"/>
        <v>0</v>
      </c>
    </row>
    <row r="11" spans="1:6" s="189" customFormat="1" ht="20.85" customHeight="1" x14ac:dyDescent="0.55000000000000004">
      <c r="A11" s="188"/>
      <c r="B11" s="186" t="s">
        <v>69</v>
      </c>
      <c r="C11" s="168"/>
      <c r="D11" s="168"/>
      <c r="E11" s="168">
        <f t="shared" si="1"/>
        <v>0</v>
      </c>
      <c r="F11" s="168">
        <f t="shared" si="0"/>
        <v>0</v>
      </c>
    </row>
    <row r="12" spans="1:6" s="8" customFormat="1" ht="20.85" hidden="1" customHeight="1" x14ac:dyDescent="0.55000000000000004">
      <c r="A12" s="6"/>
      <c r="B12" s="23"/>
      <c r="C12" s="78"/>
      <c r="D12" s="78"/>
      <c r="E12" s="78"/>
      <c r="F12" s="78"/>
    </row>
    <row r="13" spans="1:6" s="8" customFormat="1" ht="20.85" hidden="1" customHeight="1" x14ac:dyDescent="0.55000000000000004">
      <c r="A13" s="6"/>
      <c r="B13" s="23"/>
      <c r="C13" s="78"/>
      <c r="D13" s="78"/>
      <c r="E13" s="78"/>
      <c r="F13" s="78"/>
    </row>
    <row r="14" spans="1:6" ht="20.85" hidden="1" customHeight="1" x14ac:dyDescent="0.2">
      <c r="A14" s="1"/>
      <c r="B14" s="22"/>
      <c r="C14" s="24"/>
      <c r="D14" s="24"/>
      <c r="E14" s="24"/>
      <c r="F14" s="24"/>
    </row>
    <row r="15" spans="1:6" ht="20.85" customHeight="1" x14ac:dyDescent="0.2">
      <c r="B15" s="11" t="s">
        <v>31</v>
      </c>
      <c r="C15" s="16">
        <f>SUM(C3:C11)</f>
        <v>0</v>
      </c>
      <c r="D15" s="16">
        <f>SUM(D3:D11)</f>
        <v>0</v>
      </c>
      <c r="E15" s="78"/>
      <c r="F15" s="16">
        <f>SUM(F3:F14)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8" tint="0.79998168889431442"/>
    <pageSetUpPr fitToPage="1"/>
  </sheetPr>
  <dimension ref="A1:M15"/>
  <sheetViews>
    <sheetView rightToLeft="1" zoomScaleNormal="100" zoomScaleSheetLayoutView="87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2" sqref="G2"/>
    </sheetView>
  </sheetViews>
  <sheetFormatPr defaultRowHeight="18.75" x14ac:dyDescent="0.2"/>
  <cols>
    <col min="1" max="1" width="3" style="4" customWidth="1"/>
    <col min="2" max="2" width="20" style="2" customWidth="1"/>
    <col min="3" max="3" width="10.125" style="2" customWidth="1"/>
    <col min="4" max="5" width="15.625" customWidth="1"/>
    <col min="7" max="7" width="10" customWidth="1"/>
  </cols>
  <sheetData>
    <row r="1" spans="1:13" ht="21" x14ac:dyDescent="0.2">
      <c r="B1" s="191"/>
      <c r="C1" s="192" t="s">
        <v>49</v>
      </c>
      <c r="D1" s="193"/>
      <c r="E1" s="194"/>
    </row>
    <row r="2" spans="1:13" s="190" customFormat="1" ht="42" customHeight="1" x14ac:dyDescent="0.2">
      <c r="A2" s="185">
        <v>1</v>
      </c>
      <c r="B2" s="81" t="s">
        <v>109</v>
      </c>
      <c r="C2" s="81" t="s">
        <v>41</v>
      </c>
      <c r="D2" s="81" t="s">
        <v>110</v>
      </c>
      <c r="E2" s="81" t="s">
        <v>111</v>
      </c>
      <c r="G2" s="218" t="s">
        <v>203</v>
      </c>
      <c r="H2" s="219" t="s">
        <v>204</v>
      </c>
      <c r="I2" s="219" t="s">
        <v>205</v>
      </c>
      <c r="J2" s="219" t="s">
        <v>209</v>
      </c>
      <c r="K2" s="220" t="s">
        <v>206</v>
      </c>
      <c r="L2" s="220" t="s">
        <v>207</v>
      </c>
      <c r="M2" s="220" t="s">
        <v>208</v>
      </c>
    </row>
    <row r="3" spans="1:13" s="187" customFormat="1" ht="20.85" customHeight="1" x14ac:dyDescent="0.2">
      <c r="A3" s="185">
        <v>5</v>
      </c>
      <c r="B3" s="186" t="s">
        <v>113</v>
      </c>
      <c r="C3" s="168"/>
      <c r="D3" s="168">
        <f>'متراژ طبقات'!E3*0.2</f>
        <v>0</v>
      </c>
      <c r="E3" s="168">
        <f t="shared" ref="E3:E11" si="0">D3*C3</f>
        <v>0</v>
      </c>
      <c r="G3" s="94"/>
      <c r="H3" s="94"/>
      <c r="I3" s="94">
        <f>H3*G3</f>
        <v>0</v>
      </c>
      <c r="J3" s="94">
        <v>1.2</v>
      </c>
      <c r="K3" s="94">
        <f>I3+J3</f>
        <v>1.2</v>
      </c>
      <c r="L3" s="94"/>
      <c r="M3" s="221">
        <f>K3*L3</f>
        <v>0</v>
      </c>
    </row>
    <row r="4" spans="1:13" s="187" customFormat="1" ht="20.85" customHeight="1" x14ac:dyDescent="0.2">
      <c r="A4" s="185"/>
      <c r="B4" s="186" t="s">
        <v>114</v>
      </c>
      <c r="C4" s="168"/>
      <c r="D4" s="168">
        <f>D3</f>
        <v>0</v>
      </c>
      <c r="E4" s="168">
        <f t="shared" si="0"/>
        <v>0</v>
      </c>
      <c r="G4" s="94"/>
      <c r="H4" s="94"/>
      <c r="I4" s="94">
        <f t="shared" ref="I4:I6" si="1">H4*G4</f>
        <v>0</v>
      </c>
      <c r="J4" s="94">
        <f>$J$3</f>
        <v>1.2</v>
      </c>
      <c r="K4" s="94">
        <f t="shared" ref="K4:K6" si="2">I4+J4</f>
        <v>1.2</v>
      </c>
      <c r="L4" s="94"/>
      <c r="M4" s="221">
        <f t="shared" ref="M4:M6" si="3">K4*L4</f>
        <v>0</v>
      </c>
    </row>
    <row r="5" spans="1:13" s="187" customFormat="1" ht="20.85" customHeight="1" x14ac:dyDescent="0.2">
      <c r="A5" s="185">
        <v>5</v>
      </c>
      <c r="B5" s="186" t="s">
        <v>115</v>
      </c>
      <c r="C5" s="168"/>
      <c r="D5" s="168">
        <f t="shared" ref="D5:D11" si="4">D4</f>
        <v>0</v>
      </c>
      <c r="E5" s="168">
        <f t="shared" si="0"/>
        <v>0</v>
      </c>
      <c r="G5" s="94"/>
      <c r="H5" s="94"/>
      <c r="I5" s="94">
        <f t="shared" si="1"/>
        <v>0</v>
      </c>
      <c r="J5" s="94">
        <f t="shared" ref="J5:J6" si="5">$J$3</f>
        <v>1.2</v>
      </c>
      <c r="K5" s="94">
        <f t="shared" si="2"/>
        <v>1.2</v>
      </c>
      <c r="L5" s="94"/>
      <c r="M5" s="221">
        <f t="shared" si="3"/>
        <v>0</v>
      </c>
    </row>
    <row r="6" spans="1:13" s="187" customFormat="1" ht="20.85" customHeight="1" x14ac:dyDescent="0.2">
      <c r="A6" s="185"/>
      <c r="B6" s="186" t="s">
        <v>116</v>
      </c>
      <c r="C6" s="168"/>
      <c r="D6" s="168">
        <f t="shared" si="4"/>
        <v>0</v>
      </c>
      <c r="E6" s="168">
        <f t="shared" si="0"/>
        <v>0</v>
      </c>
      <c r="G6" s="94"/>
      <c r="H6" s="94"/>
      <c r="I6" s="94">
        <f t="shared" si="1"/>
        <v>0</v>
      </c>
      <c r="J6" s="94">
        <f t="shared" si="5"/>
        <v>1.2</v>
      </c>
      <c r="K6" s="94">
        <f t="shared" si="2"/>
        <v>1.2</v>
      </c>
      <c r="L6" s="94"/>
      <c r="M6" s="221">
        <f t="shared" si="3"/>
        <v>0</v>
      </c>
    </row>
    <row r="7" spans="1:13" s="187" customFormat="1" ht="20.85" customHeight="1" x14ac:dyDescent="0.2">
      <c r="A7" s="185"/>
      <c r="B7" s="186" t="s">
        <v>117</v>
      </c>
      <c r="C7" s="168"/>
      <c r="D7" s="168">
        <f t="shared" si="4"/>
        <v>0</v>
      </c>
      <c r="E7" s="168">
        <f t="shared" si="0"/>
        <v>0</v>
      </c>
      <c r="G7" s="94"/>
      <c r="H7" s="94"/>
      <c r="I7" s="94"/>
      <c r="J7" s="94"/>
      <c r="K7" s="94"/>
      <c r="L7" s="94"/>
      <c r="M7" s="221"/>
    </row>
    <row r="8" spans="1:13" s="187" customFormat="1" ht="20.85" customHeight="1" x14ac:dyDescent="0.2">
      <c r="A8" s="185"/>
      <c r="B8" s="186" t="s">
        <v>112</v>
      </c>
      <c r="C8" s="168"/>
      <c r="D8" s="168">
        <f t="shared" si="4"/>
        <v>0</v>
      </c>
      <c r="E8" s="168">
        <f t="shared" si="0"/>
        <v>0</v>
      </c>
      <c r="G8" s="94"/>
      <c r="H8" s="94"/>
      <c r="I8" s="94"/>
      <c r="J8" s="94"/>
      <c r="K8" s="94"/>
      <c r="L8" s="94"/>
      <c r="M8" s="221"/>
    </row>
    <row r="9" spans="1:13" s="189" customFormat="1" ht="20.85" customHeight="1" x14ac:dyDescent="0.55000000000000004">
      <c r="A9" s="188"/>
      <c r="B9" s="186"/>
      <c r="C9" s="168"/>
      <c r="D9" s="168">
        <f t="shared" si="4"/>
        <v>0</v>
      </c>
      <c r="E9" s="168">
        <f t="shared" si="0"/>
        <v>0</v>
      </c>
      <c r="G9" s="94"/>
      <c r="H9" s="94"/>
      <c r="I9" s="94"/>
      <c r="J9" s="94"/>
      <c r="K9" s="94"/>
      <c r="L9" s="94"/>
      <c r="M9" s="221"/>
    </row>
    <row r="10" spans="1:13" s="189" customFormat="1" ht="20.85" customHeight="1" x14ac:dyDescent="0.55000000000000004">
      <c r="A10" s="188"/>
      <c r="B10" s="168"/>
      <c r="C10" s="168"/>
      <c r="D10" s="168">
        <f t="shared" si="4"/>
        <v>0</v>
      </c>
      <c r="E10" s="168">
        <f t="shared" si="0"/>
        <v>0</v>
      </c>
      <c r="G10" s="94"/>
      <c r="H10" s="94"/>
      <c r="I10" s="94"/>
      <c r="J10" s="94"/>
      <c r="K10" s="94"/>
      <c r="L10" s="94"/>
      <c r="M10" s="221"/>
    </row>
    <row r="11" spans="1:13" s="189" customFormat="1" ht="20.85" customHeight="1" x14ac:dyDescent="0.55000000000000004">
      <c r="A11" s="188"/>
      <c r="B11" s="168"/>
      <c r="C11" s="168"/>
      <c r="D11" s="168">
        <f t="shared" si="4"/>
        <v>0</v>
      </c>
      <c r="E11" s="168">
        <f t="shared" si="0"/>
        <v>0</v>
      </c>
    </row>
    <row r="12" spans="1:13" s="8" customFormat="1" ht="20.85" hidden="1" customHeight="1" x14ac:dyDescent="0.55000000000000004">
      <c r="A12" s="6"/>
      <c r="B12" s="78"/>
      <c r="C12" s="78"/>
      <c r="D12" s="78"/>
      <c r="E12" s="78"/>
    </row>
    <row r="13" spans="1:13" s="8" customFormat="1" ht="20.85" hidden="1" customHeight="1" x14ac:dyDescent="0.55000000000000004">
      <c r="A13" s="6"/>
      <c r="B13" s="78"/>
      <c r="C13" s="78"/>
      <c r="D13" s="78"/>
      <c r="E13" s="78"/>
    </row>
    <row r="14" spans="1:13" ht="20.85" hidden="1" customHeight="1" x14ac:dyDescent="0.2">
      <c r="A14" s="1"/>
      <c r="B14" s="79"/>
      <c r="C14" s="24"/>
      <c r="D14" s="24"/>
      <c r="E14" s="24"/>
    </row>
    <row r="15" spans="1:13" ht="20.85" customHeight="1" x14ac:dyDescent="0.2">
      <c r="B15" s="80" t="s">
        <v>31</v>
      </c>
      <c r="C15" s="16">
        <f>SUM(C3:C14)</f>
        <v>0</v>
      </c>
      <c r="D15" s="78"/>
      <c r="E15" s="16">
        <f>SUM(E3:E14)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theme="9" tint="0.79998168889431442"/>
    <pageSetUpPr fitToPage="1"/>
  </sheetPr>
  <dimension ref="A1:E15"/>
  <sheetViews>
    <sheetView rightToLeft="1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" sqref="B1:E15"/>
    </sheetView>
  </sheetViews>
  <sheetFormatPr defaultRowHeight="18.75" x14ac:dyDescent="0.2"/>
  <cols>
    <col min="1" max="1" width="3" style="4" customWidth="1"/>
    <col min="2" max="2" width="20" style="2" customWidth="1"/>
    <col min="3" max="3" width="10.125" style="2" customWidth="1"/>
    <col min="4" max="5" width="15.625" customWidth="1"/>
  </cols>
  <sheetData>
    <row r="1" spans="1:5" ht="21" x14ac:dyDescent="0.2">
      <c r="B1" s="205"/>
      <c r="C1" s="206" t="s">
        <v>45</v>
      </c>
      <c r="D1" s="207"/>
      <c r="E1" s="208"/>
    </row>
    <row r="2" spans="1:5" s="190" customFormat="1" ht="42" customHeight="1" x14ac:dyDescent="0.2">
      <c r="A2" s="185">
        <v>1</v>
      </c>
      <c r="B2" s="164" t="s">
        <v>109</v>
      </c>
      <c r="C2" s="164" t="s">
        <v>41</v>
      </c>
      <c r="D2" s="164" t="s">
        <v>124</v>
      </c>
      <c r="E2" s="164" t="s">
        <v>51</v>
      </c>
    </row>
    <row r="3" spans="1:5" ht="20.85" customHeight="1" x14ac:dyDescent="0.2">
      <c r="A3" s="1">
        <v>5</v>
      </c>
      <c r="B3" s="23" t="s">
        <v>121</v>
      </c>
      <c r="C3" s="78"/>
      <c r="D3" s="78">
        <f>'متراژ طبقات'!E3*0.1</f>
        <v>0</v>
      </c>
      <c r="E3" s="78">
        <f t="shared" ref="E3:E11" si="0">D3*C3</f>
        <v>0</v>
      </c>
    </row>
    <row r="4" spans="1:5" ht="20.85" customHeight="1" x14ac:dyDescent="0.2">
      <c r="A4" s="1"/>
      <c r="B4" s="23" t="s">
        <v>120</v>
      </c>
      <c r="C4" s="78"/>
      <c r="D4" s="78">
        <f>'متراژ طبقات'!E4*0.1</f>
        <v>0</v>
      </c>
      <c r="E4" s="78">
        <f t="shared" si="0"/>
        <v>0</v>
      </c>
    </row>
    <row r="5" spans="1:5" ht="20.85" customHeight="1" x14ac:dyDescent="0.2">
      <c r="A5" s="1">
        <v>5</v>
      </c>
      <c r="B5" s="23" t="s">
        <v>119</v>
      </c>
      <c r="C5" s="78"/>
      <c r="D5" s="78">
        <f>'متراژ طبقات'!E5*0.1</f>
        <v>0</v>
      </c>
      <c r="E5" s="78">
        <f t="shared" si="0"/>
        <v>0</v>
      </c>
    </row>
    <row r="6" spans="1:5" ht="20.85" customHeight="1" x14ac:dyDescent="0.2">
      <c r="A6" s="1"/>
      <c r="B6" s="23" t="s">
        <v>118</v>
      </c>
      <c r="C6" s="78"/>
      <c r="D6" s="78">
        <f>'متراژ طبقات'!E6*0.1</f>
        <v>0</v>
      </c>
      <c r="E6" s="78">
        <f t="shared" si="0"/>
        <v>0</v>
      </c>
    </row>
    <row r="7" spans="1:5" ht="20.85" customHeight="1" x14ac:dyDescent="0.2">
      <c r="A7" s="1"/>
      <c r="B7" s="23" t="s">
        <v>122</v>
      </c>
      <c r="C7" s="78"/>
      <c r="D7" s="78">
        <f>'متراژ طبقات'!E7*0.1</f>
        <v>0</v>
      </c>
      <c r="E7" s="78">
        <f t="shared" si="0"/>
        <v>0</v>
      </c>
    </row>
    <row r="8" spans="1:5" ht="20.85" customHeight="1" x14ac:dyDescent="0.2">
      <c r="A8" s="1"/>
      <c r="B8" s="23" t="s">
        <v>123</v>
      </c>
      <c r="C8" s="78"/>
      <c r="D8" s="78">
        <f>'متراژ طبقات'!E8*0.1</f>
        <v>0</v>
      </c>
      <c r="E8" s="78">
        <f t="shared" si="0"/>
        <v>0</v>
      </c>
    </row>
    <row r="9" spans="1:5" s="189" customFormat="1" ht="20.85" customHeight="1" x14ac:dyDescent="0.55000000000000004">
      <c r="A9" s="188"/>
      <c r="B9" s="186"/>
      <c r="C9" s="168"/>
      <c r="D9" s="168">
        <f>'متراژ طبقات'!E9*0.1</f>
        <v>0</v>
      </c>
      <c r="E9" s="168">
        <f t="shared" si="0"/>
        <v>0</v>
      </c>
    </row>
    <row r="10" spans="1:5" s="189" customFormat="1" ht="20.85" customHeight="1" x14ac:dyDescent="0.55000000000000004">
      <c r="A10" s="188"/>
      <c r="B10" s="168"/>
      <c r="C10" s="168"/>
      <c r="D10" s="168">
        <f>'متراژ طبقات'!E10*0.1</f>
        <v>0</v>
      </c>
      <c r="E10" s="168">
        <f t="shared" si="0"/>
        <v>0</v>
      </c>
    </row>
    <row r="11" spans="1:5" s="189" customFormat="1" ht="20.85" customHeight="1" x14ac:dyDescent="0.55000000000000004">
      <c r="A11" s="188"/>
      <c r="B11" s="168"/>
      <c r="C11" s="168"/>
      <c r="D11" s="168">
        <f>'متراژ طبقات'!E11*0.1</f>
        <v>0</v>
      </c>
      <c r="E11" s="168">
        <f t="shared" si="0"/>
        <v>0</v>
      </c>
    </row>
    <row r="12" spans="1:5" s="8" customFormat="1" ht="20.85" hidden="1" customHeight="1" x14ac:dyDescent="0.55000000000000004">
      <c r="A12" s="6"/>
      <c r="B12" s="78"/>
      <c r="C12" s="78"/>
      <c r="D12" s="78"/>
      <c r="E12" s="78"/>
    </row>
    <row r="13" spans="1:5" s="8" customFormat="1" ht="20.85" hidden="1" customHeight="1" x14ac:dyDescent="0.55000000000000004">
      <c r="A13" s="6"/>
      <c r="B13" s="78"/>
      <c r="C13" s="78"/>
      <c r="D13" s="78"/>
      <c r="E13" s="78"/>
    </row>
    <row r="14" spans="1:5" ht="20.85" hidden="1" customHeight="1" x14ac:dyDescent="0.2">
      <c r="A14" s="1"/>
      <c r="B14" s="79"/>
      <c r="C14" s="24"/>
      <c r="D14" s="24"/>
      <c r="E14" s="24"/>
    </row>
    <row r="15" spans="1:5" ht="20.85" customHeight="1" x14ac:dyDescent="0.2">
      <c r="B15" s="80" t="s">
        <v>31</v>
      </c>
      <c r="C15" s="16">
        <f>SUM(C3:C14)</f>
        <v>0</v>
      </c>
      <c r="D15" s="78"/>
      <c r="E15" s="16">
        <f>SUM(E3:E14)</f>
        <v>0</v>
      </c>
    </row>
  </sheetData>
  <phoneticPr fontId="23" type="noConversion"/>
  <pageMargins left="0.70866141732283472" right="0.70866141732283472" top="0.74803149606299213" bottom="0.74803149606299213" header="0.31496062992125984" footer="0.31496062992125984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15</vt:i4>
      </vt:variant>
    </vt:vector>
  </HeadingPairs>
  <TitlesOfParts>
    <vt:vector size="34" baseType="lpstr">
      <vt:lpstr>اطلاعات</vt:lpstr>
      <vt:lpstr> فاکتور</vt:lpstr>
      <vt:lpstr>ضریب بسته ویژه</vt:lpstr>
      <vt:lpstr>زمانبندی</vt:lpstr>
      <vt:lpstr>فاکتور ساده</vt:lpstr>
      <vt:lpstr>مطالعات</vt:lpstr>
      <vt:lpstr>متراژ طبقات</vt:lpstr>
      <vt:lpstr>متراژ نما</vt:lpstr>
      <vt:lpstr>متراژ محوطه</vt:lpstr>
      <vt:lpstr>1-پلان غیر آپارتمانی</vt:lpstr>
      <vt:lpstr>2-پلان آپارتمانی</vt:lpstr>
      <vt:lpstr>3-نما</vt:lpstr>
      <vt:lpstr>4-طراحی داخلی</vt:lpstr>
      <vt:lpstr>5-محوطه</vt:lpstr>
      <vt:lpstr>6-نظارت</vt:lpstr>
      <vt:lpstr>7-اجرا و نظارت عالیه معماری</vt:lpstr>
      <vt:lpstr>4 گروه</vt:lpstr>
      <vt:lpstr>گراف قیمت</vt:lpstr>
      <vt:lpstr>گراف کیفیت</vt:lpstr>
      <vt:lpstr>' فاکتور'!Print_Area</vt:lpstr>
      <vt:lpstr>'1-پلان غیر آپارتمانی'!Print_Area</vt:lpstr>
      <vt:lpstr>'2-پلان آپارتمانی'!Print_Area</vt:lpstr>
      <vt:lpstr>'3-نما'!Print_Area</vt:lpstr>
      <vt:lpstr>'4-طراحی داخلی'!Print_Area</vt:lpstr>
      <vt:lpstr>'4 گروه'!Print_Area</vt:lpstr>
      <vt:lpstr>'5-محوطه'!Print_Area</vt:lpstr>
      <vt:lpstr>'6-نظارت'!Print_Area</vt:lpstr>
      <vt:lpstr>'7-اجرا و نظارت عالیه معماری'!Print_Area</vt:lpstr>
      <vt:lpstr>اطلاعات!Print_Area</vt:lpstr>
      <vt:lpstr>'فاکتور ساده'!Print_Area</vt:lpstr>
      <vt:lpstr>'متراژ طبقات'!Print_Area</vt:lpstr>
      <vt:lpstr>'متراژ محوطه'!Print_Area</vt:lpstr>
      <vt:lpstr>'متراژ نما'!Print_Area</vt:lpstr>
      <vt:lpstr>مطالعات!Print_Area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لپ تاپ</dc:creator>
  <cp:lastModifiedBy>p1</cp:lastModifiedBy>
  <cp:lastPrinted>2025-08-13T13:10:17Z</cp:lastPrinted>
  <dcterms:created xsi:type="dcterms:W3CDTF">2019-12-07T13:45:59Z</dcterms:created>
  <dcterms:modified xsi:type="dcterms:W3CDTF">2025-08-21T13:10:55Z</dcterms:modified>
</cp:coreProperties>
</file>