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1\Desktop\"/>
    </mc:Choice>
  </mc:AlternateContent>
  <xr:revisionPtr revIDLastSave="0" documentId="13_ncr:1_{AE616F1E-6F86-42AD-BCA9-FE7E11602C82}" xr6:coauthVersionLast="47" xr6:coauthVersionMax="47" xr10:uidLastSave="{00000000-0000-0000-0000-000000000000}"/>
  <bookViews>
    <workbookView xWindow="-120" yWindow="-120" windowWidth="29040" windowHeight="15840" tabRatio="737" firstSheet="1" activeTab="5" xr2:uid="{00000000-000D-0000-FFFF-FFFF00000000}"/>
  </bookViews>
  <sheets>
    <sheet name="زمانبندی" sheetId="30" r:id="rId1"/>
    <sheet name="فاکتور ساده" sheetId="22" r:id="rId2"/>
    <sheet name="مطالعات" sheetId="27" r:id="rId3"/>
    <sheet name="متراژ طبقات" sheetId="16" r:id="rId4"/>
    <sheet name="متراژ نما" sheetId="23" r:id="rId5"/>
    <sheet name="متراژ محوطه" sheetId="24" r:id="rId6"/>
    <sheet name="اطلاعات پایه" sheetId="13" r:id="rId7"/>
    <sheet name="1-پلان غیر آپارتمانی" sheetId="9" r:id="rId8"/>
    <sheet name="2-پلان آپارتمانی" sheetId="21" r:id="rId9"/>
    <sheet name="3-نما" sheetId="17" r:id="rId10"/>
    <sheet name="4-طراحی داخلی" sheetId="18" r:id="rId11"/>
    <sheet name="5-محوطه" sheetId="19" r:id="rId12"/>
    <sheet name="6-نظارت" sheetId="31" r:id="rId13"/>
    <sheet name="7-اجرا و نظارت عالیه معماری" sheetId="32" r:id="rId14"/>
    <sheet name="4 گروه" sheetId="14" r:id="rId15"/>
    <sheet name="گراف قیمت" sheetId="26" r:id="rId16"/>
    <sheet name="گراف کیفیت" sheetId="25" r:id="rId17"/>
  </sheets>
  <definedNames>
    <definedName name="_xlnm.Print_Area" localSheetId="7">'1-پلان غیر آپارتمانی'!$A$1:$T$24</definedName>
    <definedName name="_xlnm.Print_Area" localSheetId="8">'2-پلان آپارتمانی'!$A$1:$T$24</definedName>
    <definedName name="_xlnm.Print_Area" localSheetId="9">'3-نما'!$A$1:$T$25</definedName>
    <definedName name="_xlnm.Print_Area" localSheetId="10">'4-طراحی داخلی'!$A$1:$U$25</definedName>
    <definedName name="_xlnm.Print_Area" localSheetId="14">'4 گروه'!$B$1:$D$5</definedName>
    <definedName name="_xlnm.Print_Area" localSheetId="11">'5-محوطه'!$A$1:$U$20</definedName>
    <definedName name="_xlnm.Print_Area" localSheetId="12">'6-نظارت'!$A$1:$G$12</definedName>
    <definedName name="_xlnm.Print_Area" localSheetId="13">'7-اجرا و نظارت عالیه معماری'!$A$1:$F$7</definedName>
    <definedName name="_xlnm.Print_Area" localSheetId="6">'اطلاعات پایه'!$A$1:$H$16</definedName>
    <definedName name="_xlnm.Print_Area" localSheetId="1">'فاکتور ساده'!$A$1:$G$8</definedName>
    <definedName name="_xlnm.Print_Area" localSheetId="3">'متراژ طبقات'!$B$1:$F$15</definedName>
    <definedName name="_xlnm.Print_Area" localSheetId="5">'متراژ محوطه'!$B$1:$E$15</definedName>
    <definedName name="_xlnm.Print_Area" localSheetId="4">'متراژ نما'!$B$1:$E$15</definedName>
    <definedName name="_xlnm.Print_Area" localSheetId="2">مطالعات!$A$1:$H$18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3" l="1"/>
  <c r="I4" i="23"/>
  <c r="I5" i="23"/>
  <c r="K5" i="23" s="1"/>
  <c r="M5" i="23" s="1"/>
  <c r="I6" i="23"/>
  <c r="J5" i="23"/>
  <c r="J6" i="23"/>
  <c r="J4" i="23"/>
  <c r="K6" i="23"/>
  <c r="K3" i="23"/>
  <c r="M3" i="23" s="1"/>
  <c r="C4" i="13"/>
  <c r="C5" i="13"/>
  <c r="C6" i="13"/>
  <c r="C7" i="13"/>
  <c r="G12" i="27"/>
  <c r="V11" i="18"/>
  <c r="D6" i="32"/>
  <c r="M6" i="23" l="1"/>
  <c r="K4" i="23"/>
  <c r="M4" i="23" s="1"/>
  <c r="R6" i="19"/>
  <c r="R7" i="19" s="1"/>
  <c r="R6" i="18"/>
  <c r="R9" i="18" s="1"/>
  <c r="R6" i="17"/>
  <c r="R11" i="17" s="1"/>
  <c r="R6" i="21"/>
  <c r="R11" i="21" s="1"/>
  <c r="R6" i="9"/>
  <c r="R11" i="9" s="1"/>
  <c r="C15" i="24" l="1"/>
  <c r="C8" i="13" s="1"/>
  <c r="C15" i="23"/>
  <c r="D15" i="16"/>
  <c r="C15" i="16"/>
  <c r="C16" i="19"/>
  <c r="C21" i="18"/>
  <c r="C21" i="17"/>
  <c r="C20" i="21"/>
  <c r="C20" i="9"/>
  <c r="K29" i="9"/>
  <c r="C8" i="26"/>
  <c r="F6" i="19" l="1"/>
  <c r="C9" i="13"/>
  <c r="G13" i="27"/>
  <c r="D3" i="23"/>
  <c r="D4" i="23" s="1"/>
  <c r="E4" i="16"/>
  <c r="F4" i="16" s="1"/>
  <c r="D3" i="24"/>
  <c r="E3" i="24" s="1"/>
  <c r="F3" i="16"/>
  <c r="E3" i="23" l="1"/>
  <c r="E5" i="16"/>
  <c r="E6" i="16" s="1"/>
  <c r="D6" i="24" s="1"/>
  <c r="E6" i="24" s="1"/>
  <c r="D4" i="24"/>
  <c r="E4" i="24" s="1"/>
  <c r="N6" i="19"/>
  <c r="O6" i="19" s="1"/>
  <c r="J6" i="19"/>
  <c r="K6" i="19" s="1"/>
  <c r="G11" i="27"/>
  <c r="E7" i="16"/>
  <c r="D7" i="24" s="1"/>
  <c r="E7" i="24" s="1"/>
  <c r="F6" i="16"/>
  <c r="E4" i="23"/>
  <c r="D5" i="23"/>
  <c r="F5" i="16"/>
  <c r="F7" i="16"/>
  <c r="J6" i="17"/>
  <c r="K6" i="17" s="1"/>
  <c r="J6" i="18"/>
  <c r="K6" i="18" s="1"/>
  <c r="J6" i="9"/>
  <c r="K6" i="9" s="1"/>
  <c r="C13" i="13" l="1"/>
  <c r="E8" i="16"/>
  <c r="D5" i="24"/>
  <c r="E5" i="24" s="1"/>
  <c r="N6" i="21"/>
  <c r="O6" i="21" s="1"/>
  <c r="E5" i="23"/>
  <c r="D6" i="23"/>
  <c r="E9" i="16"/>
  <c r="D8" i="24"/>
  <c r="E8" i="24" s="1"/>
  <c r="F8" i="16"/>
  <c r="D8" i="22"/>
  <c r="H7" i="22"/>
  <c r="G7" i="22"/>
  <c r="H6" i="22"/>
  <c r="G6" i="22"/>
  <c r="H5" i="22"/>
  <c r="G5" i="22"/>
  <c r="H4" i="22"/>
  <c r="G4" i="22"/>
  <c r="H3" i="22"/>
  <c r="G3" i="22"/>
  <c r="J6" i="21"/>
  <c r="K6" i="21" s="1"/>
  <c r="N13" i="19"/>
  <c r="N12" i="19" s="1"/>
  <c r="J13" i="19"/>
  <c r="J12" i="19" s="1"/>
  <c r="N18" i="18"/>
  <c r="N17" i="18" s="1"/>
  <c r="J18" i="18"/>
  <c r="J17" i="18" s="1"/>
  <c r="L18" i="18"/>
  <c r="N18" i="17"/>
  <c r="J18" i="17"/>
  <c r="N17" i="21"/>
  <c r="N16" i="21" s="1"/>
  <c r="J17" i="21"/>
  <c r="J16" i="21" s="1"/>
  <c r="N17" i="9"/>
  <c r="N16" i="9" s="1"/>
  <c r="J17" i="9"/>
  <c r="F6" i="21"/>
  <c r="F11" i="21" s="1"/>
  <c r="N6" i="9"/>
  <c r="O6" i="9" s="1"/>
  <c r="Q13" i="19"/>
  <c r="R13" i="19"/>
  <c r="N6" i="17"/>
  <c r="O6" i="17" s="1"/>
  <c r="J9" i="18"/>
  <c r="K9" i="18" s="1"/>
  <c r="N6" i="18"/>
  <c r="O6" i="18" s="1"/>
  <c r="C26" i="21"/>
  <c r="C25" i="21"/>
  <c r="C23" i="21"/>
  <c r="C21" i="21"/>
  <c r="M15" i="21"/>
  <c r="M17" i="21" s="1"/>
  <c r="I15" i="21"/>
  <c r="I17" i="21" s="1"/>
  <c r="G15" i="21"/>
  <c r="G17" i="21" s="1"/>
  <c r="E3" i="21"/>
  <c r="F7" i="19"/>
  <c r="F6" i="9"/>
  <c r="F11" i="9" s="1"/>
  <c r="F6" i="17"/>
  <c r="F11" i="17" s="1"/>
  <c r="F6" i="18"/>
  <c r="F9" i="18" s="1"/>
  <c r="C19" i="19"/>
  <c r="C24" i="18"/>
  <c r="C24" i="17"/>
  <c r="C23" i="9"/>
  <c r="C18" i="19"/>
  <c r="C23" i="18"/>
  <c r="C23" i="17"/>
  <c r="C21" i="9"/>
  <c r="C22" i="19"/>
  <c r="C21" i="19"/>
  <c r="C27" i="18"/>
  <c r="C26" i="18"/>
  <c r="C27" i="17"/>
  <c r="C26" i="17"/>
  <c r="C26" i="9"/>
  <c r="C25" i="9"/>
  <c r="N7" i="19"/>
  <c r="O7" i="19" s="1"/>
  <c r="M11" i="19"/>
  <c r="M13" i="19" s="1"/>
  <c r="I11" i="19"/>
  <c r="I13" i="19" s="1"/>
  <c r="G11" i="19"/>
  <c r="E3" i="19"/>
  <c r="M16" i="18"/>
  <c r="M18" i="18" s="1"/>
  <c r="I16" i="18"/>
  <c r="I18" i="18" s="1"/>
  <c r="G16" i="18"/>
  <c r="G18" i="18" s="1"/>
  <c r="E3" i="18"/>
  <c r="E13" i="13" l="1"/>
  <c r="I13" i="13" s="1"/>
  <c r="C14" i="13"/>
  <c r="E14" i="13" s="1"/>
  <c r="I14" i="13" s="1"/>
  <c r="G13" i="19"/>
  <c r="G12" i="19" s="1"/>
  <c r="G17" i="18"/>
  <c r="E6" i="23"/>
  <c r="D7" i="23"/>
  <c r="E10" i="16"/>
  <c r="D9" i="24"/>
  <c r="E9" i="24" s="1"/>
  <c r="F9" i="16"/>
  <c r="I4" i="22"/>
  <c r="I6" i="22"/>
  <c r="G8" i="22"/>
  <c r="I3" i="22"/>
  <c r="I5" i="22"/>
  <c r="I7" i="22"/>
  <c r="H8" i="22"/>
  <c r="G16" i="21"/>
  <c r="Q6" i="21"/>
  <c r="S6" i="21" s="1"/>
  <c r="U6" i="21" s="1"/>
  <c r="J11" i="21"/>
  <c r="N11" i="21"/>
  <c r="M16" i="21"/>
  <c r="I16" i="21"/>
  <c r="M12" i="19"/>
  <c r="I17" i="18"/>
  <c r="J7" i="19"/>
  <c r="O11" i="19"/>
  <c r="O13" i="19" s="1"/>
  <c r="N9" i="18"/>
  <c r="M17" i="18"/>
  <c r="N11" i="17"/>
  <c r="O11" i="17" s="1"/>
  <c r="J11" i="17"/>
  <c r="K11" i="17" s="1"/>
  <c r="I16" i="17"/>
  <c r="I18" i="17" s="1"/>
  <c r="N17" i="17"/>
  <c r="J17" i="17"/>
  <c r="M16" i="17"/>
  <c r="M18" i="17" s="1"/>
  <c r="G16" i="17"/>
  <c r="G18" i="17" s="1"/>
  <c r="E3" i="17"/>
  <c r="O9" i="18" l="1"/>
  <c r="Q9" i="18" s="1"/>
  <c r="S9" i="18" s="1"/>
  <c r="V9" i="18" s="1"/>
  <c r="K11" i="21"/>
  <c r="K15" i="21" s="1"/>
  <c r="K17" i="21" s="1"/>
  <c r="O11" i="21"/>
  <c r="O15" i="21" s="1"/>
  <c r="O17" i="21" s="1"/>
  <c r="K7" i="19"/>
  <c r="K11" i="19" s="1"/>
  <c r="K13" i="19" s="1"/>
  <c r="E7" i="23"/>
  <c r="D8" i="23"/>
  <c r="I8" i="22"/>
  <c r="F10" i="16"/>
  <c r="E11" i="16"/>
  <c r="D10" i="24"/>
  <c r="E10" i="24" s="1"/>
  <c r="I9" i="22"/>
  <c r="I10" i="22" s="1"/>
  <c r="M17" i="17"/>
  <c r="G17" i="17"/>
  <c r="O12" i="19"/>
  <c r="Q6" i="19"/>
  <c r="K16" i="18"/>
  <c r="K18" i="18" s="1"/>
  <c r="Q6" i="18"/>
  <c r="I17" i="17"/>
  <c r="G15" i="9"/>
  <c r="G17" i="9" s="1"/>
  <c r="O16" i="18" l="1"/>
  <c r="O18" i="18" s="1"/>
  <c r="O16" i="21"/>
  <c r="K16" i="21"/>
  <c r="Q11" i="21"/>
  <c r="S11" i="21" s="1"/>
  <c r="U11" i="21" s="1"/>
  <c r="Q7" i="19"/>
  <c r="S7" i="19" s="1"/>
  <c r="V7" i="19" s="1"/>
  <c r="D9" i="23"/>
  <c r="E8" i="23"/>
  <c r="D11" i="24"/>
  <c r="E11" i="24" s="1"/>
  <c r="E15" i="24" s="1"/>
  <c r="F11" i="16"/>
  <c r="F15" i="16" s="1"/>
  <c r="K12" i="19"/>
  <c r="S6" i="18"/>
  <c r="V6" i="18" s="1"/>
  <c r="S6" i="19"/>
  <c r="K17" i="18"/>
  <c r="O16" i="17"/>
  <c r="O18" i="17" s="1"/>
  <c r="Q11" i="17"/>
  <c r="S11" i="17" s="1"/>
  <c r="U11" i="17" s="1"/>
  <c r="Q6" i="17"/>
  <c r="S6" i="17" s="1"/>
  <c r="K16" i="17"/>
  <c r="K18" i="17" s="1"/>
  <c r="G16" i="9"/>
  <c r="J16" i="9"/>
  <c r="E3" i="9"/>
  <c r="V6" i="19" l="1"/>
  <c r="V11" i="19" s="1"/>
  <c r="V13" i="19" s="1"/>
  <c r="V12" i="19" s="1"/>
  <c r="U6" i="17"/>
  <c r="U16" i="17" s="1"/>
  <c r="U18" i="17" s="1"/>
  <c r="U17" i="17" s="1"/>
  <c r="S16" i="18"/>
  <c r="S18" i="18" s="1"/>
  <c r="V16" i="18"/>
  <c r="S15" i="21"/>
  <c r="U15" i="21"/>
  <c r="U17" i="21" s="1"/>
  <c r="U16" i="21" s="1"/>
  <c r="S11" i="19"/>
  <c r="O17" i="18"/>
  <c r="D10" i="23"/>
  <c r="E9" i="23"/>
  <c r="O17" i="17"/>
  <c r="S16" i="17"/>
  <c r="K17" i="17"/>
  <c r="E7" i="13" l="1"/>
  <c r="S17" i="18"/>
  <c r="V18" i="18"/>
  <c r="V17" i="18" s="1"/>
  <c r="S17" i="21"/>
  <c r="S16" i="21" s="1"/>
  <c r="E5" i="13"/>
  <c r="G5" i="13" s="1"/>
  <c r="H5" i="13" s="1"/>
  <c r="I5" i="13" s="1"/>
  <c r="E6" i="13"/>
  <c r="S18" i="17"/>
  <c r="S17" i="17" s="1"/>
  <c r="S13" i="19"/>
  <c r="S12" i="19" s="1"/>
  <c r="E8" i="13"/>
  <c r="G8" i="13" s="1"/>
  <c r="H8" i="13" s="1"/>
  <c r="I8" i="13" s="1"/>
  <c r="E10" i="23"/>
  <c r="D11" i="23"/>
  <c r="E11" i="23" s="1"/>
  <c r="C6" i="14"/>
  <c r="G6" i="13" l="1"/>
  <c r="H6" i="13"/>
  <c r="I6" i="13" s="1"/>
  <c r="G7" i="13"/>
  <c r="H7" i="13" s="1"/>
  <c r="I7" i="13" s="1"/>
  <c r="V15" i="18"/>
  <c r="E15" i="23"/>
  <c r="N11" i="9" l="1"/>
  <c r="O11" i="9" s="1"/>
  <c r="O15" i="9" l="1"/>
  <c r="O17" i="9" s="1"/>
  <c r="O16" i="9" l="1"/>
  <c r="M15" i="9"/>
  <c r="M17" i="9" s="1"/>
  <c r="I15" i="9"/>
  <c r="I17" i="9" s="1"/>
  <c r="M16" i="9" l="1"/>
  <c r="I16" i="9"/>
  <c r="J11" i="9" l="1"/>
  <c r="K11" i="9" s="1"/>
  <c r="Q6" i="9"/>
  <c r="S6" i="9" s="1"/>
  <c r="U6" i="9" s="1"/>
  <c r="Q11" i="9" l="1"/>
  <c r="S11" i="9" s="1"/>
  <c r="U11" i="9" l="1"/>
  <c r="U15" i="9" s="1"/>
  <c r="U17" i="9" s="1"/>
  <c r="U16" i="9" s="1"/>
  <c r="S15" i="9"/>
  <c r="K15" i="9"/>
  <c r="K17" i="9" s="1"/>
  <c r="S17" i="9" l="1"/>
  <c r="E4" i="13"/>
  <c r="G4" i="13" s="1"/>
  <c r="H4" i="13" s="1"/>
  <c r="I4" i="13" s="1"/>
  <c r="K16" i="9"/>
  <c r="E3" i="13" l="1"/>
  <c r="S16" i="9"/>
  <c r="E9" i="13" l="1"/>
  <c r="E12" i="13" s="1"/>
  <c r="I12" i="13" s="1"/>
  <c r="G3" i="13"/>
  <c r="G9" i="13" s="1"/>
  <c r="H3" i="13" l="1"/>
  <c r="E10" i="13"/>
  <c r="E11" i="13" s="1"/>
  <c r="I9" i="13"/>
  <c r="E17" i="13"/>
  <c r="E15" i="13" l="1"/>
  <c r="I15" i="13" s="1"/>
  <c r="I3" i="13"/>
  <c r="H9" i="13"/>
  <c r="H10" i="13" l="1"/>
  <c r="H11" i="13"/>
</calcChain>
</file>

<file path=xl/sharedStrings.xml><?xml version="1.0" encoding="utf-8"?>
<sst xmlns="http://schemas.openxmlformats.org/spreadsheetml/2006/main" count="383" uniqueCount="220">
  <si>
    <t>طراحی داخلی</t>
  </si>
  <si>
    <t>موضوع</t>
  </si>
  <si>
    <t>سطح طراحی</t>
  </si>
  <si>
    <t>مختصری از شرح خدمات</t>
  </si>
  <si>
    <t>مشورت با کافرما و ارائه پیشنهادات مناسب تا تعیین بهترین برنامه طرح</t>
  </si>
  <si>
    <t>ارائه تصاویر معرفی فضاهای داخلی متناسب با هر طرح به منظور ادراک بهتر کارفرما نسبت به هر پلان</t>
  </si>
  <si>
    <t>پیشبرد طرح منتخب پلان به صورت رفت و برگشتی تا حصول رضایت کارفرما</t>
  </si>
  <si>
    <t>ارائه بهترین محل ستونگذاری و محل بادبندها براساس سیستم سازه ای مورد نظر کارفرما</t>
  </si>
  <si>
    <t>تامین نیازها و تمهیدات مورد نیاز گروه های تاسیساتی و انعکاس آنها در پلان نهایی اجرایی مانند داکتها و کانالها</t>
  </si>
  <si>
    <t>تطبیق و به روزرسانی مقاطع اجرایی</t>
  </si>
  <si>
    <t>تهیه نقشه های اجرایی نما  به گونه ای که تمام ابعاد و اندازه ها، بزرگنمایی از مقطع دیوارها (Wall Section) و رنگ، نوع، بافت و ابعاد سنگ و تمامی مصالح معرفی شده باشد</t>
  </si>
  <si>
    <t xml:space="preserve">جزییات در های ورودی </t>
  </si>
  <si>
    <t>ارائه جزییات نورپردازی و پیش بینی های لازم جهت حصول طرح نورپردازی</t>
  </si>
  <si>
    <t xml:space="preserve">ارائه جزییات کفسازی </t>
  </si>
  <si>
    <t xml:space="preserve">حوض و آبنما + نرده ها </t>
  </si>
  <si>
    <t>نیمکتها و آلاچیق و باربکیو و...</t>
  </si>
  <si>
    <t>جزییات باغچه ها</t>
  </si>
  <si>
    <t>طراحی- فاز1</t>
  </si>
  <si>
    <t>ارائه استایلها و سبکهای مختلف به روز و مناسب فضاهای مختلف داخلی به تفکیک تا دستیابی به چارچوب طراحی داخلی پروژه</t>
  </si>
  <si>
    <t>ارائه طراحی تمام فضاهای داخلی شامل پذیرایی، نشیمن، آشپزخانه، سرویسهای بهداشتی و حمامها، اتاقهای خواب، پلکان، لابی، طرح اتاق اسانسور و ... به تکفیک و اخذ تایید کارفرما و تهیه مدلینگ کامل</t>
  </si>
  <si>
    <t>رندرینگ کامل و تهیه  تصاویر رنگی از  فضاهای داخلی به گونه ای که نور و رنگ و متریال در آنها مشخص باشند</t>
  </si>
  <si>
    <t>نقشه های اجرایی- فاز2</t>
  </si>
  <si>
    <t>نقشه های اجرایی که در آنها ابعاد و هندسه همه فضاها مشخص باشد</t>
  </si>
  <si>
    <t>طرح سقف کاذب همه فضاها به گونه ای که ابعاد و ترازها و عناصر تاسیساتی و روشنایی کار شده در سقف کاملا مشخص شده باشد</t>
  </si>
  <si>
    <t>طرح کفسازی و قرنیز همه فضاها + ارائه پلان مبلمان متناسب با طرح داخلی (جهت تعیین محل قرار گیری تجهیزات جهت تامین برق و آب و ...)</t>
  </si>
  <si>
    <t>بزرگنمایی از مقطع دیوارها (Wall Section)</t>
  </si>
  <si>
    <t>تعیین کد و رنگ و ابعادکاشی سرامیک و سنگ</t>
  </si>
  <si>
    <t>ارائه جزییات خاص طراحی ها</t>
  </si>
  <si>
    <t xml:space="preserve"> معرفی کد دقیق رنگها و بافت، نوع نورپردازیها</t>
  </si>
  <si>
    <t>ارائه راهکارهاي اصلاحی</t>
  </si>
  <si>
    <t>شرکت در جلسات فنی و راهنمایی های تلفنی طبق برنامه منظم</t>
  </si>
  <si>
    <t>پیشنهاد و انتخاب متریال مناسب</t>
  </si>
  <si>
    <t>مجموع</t>
  </si>
  <si>
    <t>ارائه حداقل 3 گزینه مختلف دیاگرام پلان</t>
  </si>
  <si>
    <t xml:space="preserve">تطبیق نقشه های اجرایی معماری با ستونهای سازه و ابعاد دقیق اجرایی </t>
  </si>
  <si>
    <t xml:space="preserve">تبادل نظر و ارائه نمونه های مشابه نمای پروژه به منظور شناخت نظر و خواست کارفرما </t>
  </si>
  <si>
    <t>پیشبرد طرح منتخب نما به صورت رفت و برگشتی تا حصول رضایت کارفرما</t>
  </si>
  <si>
    <t>طراحی پلان</t>
  </si>
  <si>
    <t>طراحی فاز 1</t>
  </si>
  <si>
    <t>طراحی فاز1 و تری دی</t>
  </si>
  <si>
    <t>تهیه نقشه های اجرایی دقیق (ساختمانهای باکیفیت)</t>
  </si>
  <si>
    <t>طراحی باغچه ها و ابنماها و کفسازی و محوطه به صورت 3 بعدی و پلان 2 بعدی</t>
  </si>
  <si>
    <t>متراژ</t>
  </si>
  <si>
    <t>هماهنگی با گروه های سازه و تاسیسات</t>
  </si>
  <si>
    <t>بازبینی طراحی حین اجرا</t>
  </si>
  <si>
    <t>تهیه نقشه های اجرایی دقیق (فاز2)</t>
  </si>
  <si>
    <t>محوطه</t>
  </si>
  <si>
    <t>تیپ بندی پنجره ها</t>
  </si>
  <si>
    <t>جزییات دقیق اجرایی</t>
  </si>
  <si>
    <t xml:space="preserve">طراحی داخلی </t>
  </si>
  <si>
    <t>طراحی نما و سردر و دیوار معبر و حیاط</t>
  </si>
  <si>
    <t>نما</t>
  </si>
  <si>
    <t>هزینه ساخت مترمربع</t>
  </si>
  <si>
    <t>هزینه ساخت</t>
  </si>
  <si>
    <t xml:space="preserve">پلان معماری </t>
  </si>
  <si>
    <t>ریال بر مترمربع زیربنا</t>
  </si>
  <si>
    <t xml:space="preserve"> نمای معماری</t>
  </si>
  <si>
    <t>ریال بر مترمربع نما</t>
  </si>
  <si>
    <t>سازه</t>
  </si>
  <si>
    <t>تاسیسات مکانیکی و الکتریکی</t>
  </si>
  <si>
    <t>اعداد فوق تا 2 ماه از زمان صدور فاکتور معتبر است و پس از آن مشمول تعدیل می گردد.</t>
  </si>
  <si>
    <t>دستمزد طراحی فاز1 و فاز2</t>
  </si>
  <si>
    <t>زیرزمین دوم</t>
  </si>
  <si>
    <t>زیرزمین اول</t>
  </si>
  <si>
    <t>همکف</t>
  </si>
  <si>
    <t>نیم طبقه</t>
  </si>
  <si>
    <t>اول</t>
  </si>
  <si>
    <t>دوم</t>
  </si>
  <si>
    <t>سوم</t>
  </si>
  <si>
    <t>طبقات</t>
  </si>
  <si>
    <t>چهارم</t>
  </si>
  <si>
    <t>پنجم</t>
  </si>
  <si>
    <t>برای مقادیر بعد از 1000 مترمربع</t>
  </si>
  <si>
    <t>کل حق الزحمه</t>
  </si>
  <si>
    <t>برای مقادیر بعد از 500 مترمربع سطح نما</t>
  </si>
  <si>
    <t>برای مقادیر بعد200 متر تا 500مترمربع سطح نما</t>
  </si>
  <si>
    <t>برای مقادیر بعد200 متر تا 500مترمربع طراحی داخلی</t>
  </si>
  <si>
    <t>برای مقادیر بعد از 500 مترمربع طراحی داخلی</t>
  </si>
  <si>
    <t>مبنای محاسبه متراژ بر اساس کل زیر بنای طبقات است.</t>
  </si>
  <si>
    <t>مجموع ناخالص دریافتی از کارفرما</t>
  </si>
  <si>
    <r>
      <t xml:space="preserve">کلیات شرح خدمات </t>
    </r>
    <r>
      <rPr>
        <b/>
        <sz val="14"/>
        <color theme="1"/>
        <rFont val="B Nazanin"/>
        <charset val="178"/>
      </rPr>
      <t>طراحی داخلی</t>
    </r>
    <r>
      <rPr>
        <sz val="12"/>
        <color theme="1"/>
        <rFont val="B Nazanin"/>
        <charset val="178"/>
      </rPr>
      <t>-سبک مدرن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</si>
  <si>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محوطه</t>
    </r>
    <r>
      <rPr>
        <sz val="14"/>
        <color theme="1"/>
        <rFont val="B Nazanin"/>
        <charset val="178"/>
      </rPr>
      <t>-سبک مدرن</t>
    </r>
  </si>
  <si>
    <t>ارائه ایده، حجم و طرح نما در برنامه 3D.Max و... (بین 1 تا 2 طرح مختلف)</t>
  </si>
  <si>
    <t>مبنای محاسبه متراژ بر اساس مجموع سطح نماها  و سطوح نمای دیوارها و سردر در سمت حیاط و کوچه  می باشد.</t>
  </si>
  <si>
    <t>مبنای محاسبه متراژ بر اساس سطح زیربنای طراحی شده است.</t>
  </si>
  <si>
    <t>مبنای محاسبه متراژ بر اساس مجموع سطح زیربنای محوطه است.</t>
  </si>
  <si>
    <r>
      <t>مختصری از شرح خدمات</t>
    </r>
    <r>
      <rPr>
        <b/>
        <sz val="12"/>
        <rFont val="B Nazanin"/>
        <charset val="178"/>
      </rPr>
      <t xml:space="preserve"> نظارت عالیه</t>
    </r>
  </si>
  <si>
    <t>طراحی نما</t>
  </si>
  <si>
    <t>دستمزد طراحی در ابتدای کار در قالب 2 فقره چک برای ابتدا و انتهای قرارداد دریافت و کار آغاز می شود.</t>
  </si>
  <si>
    <t>ناخالص دستمزد طراحی (ریال)</t>
  </si>
  <si>
    <t>پلان-آپارتمانی</t>
  </si>
  <si>
    <t>برای مقادیر بعد500 متر تا 5000مترمربع</t>
  </si>
  <si>
    <t>برای مقادیر بعد از 5000 مترمربع</t>
  </si>
  <si>
    <t>تا 500 مترمربع
به صورت ثابت</t>
  </si>
  <si>
    <t>تا 200 مترمربع
به صورت ثابت</t>
  </si>
  <si>
    <t>برای مقادیر بعد400 متر تا 1000مترمربع</t>
  </si>
  <si>
    <t>تا 400 مترمربع
به صورت ثابت</t>
  </si>
  <si>
    <t>برای طراحی های مسکونی کلاسیک 25%  و برای پروژه های غیر مسکونی (تجاری، اداری، گردشگری و...) و پروژه های مسکونی با کانسپتهای خاص تا 50%  به حق الزحمه فوق اضافه می گردد.</t>
  </si>
  <si>
    <t>حق الزحمه نظارت به صورت سالانه و بر اساس نرخ تورم و حجم کار انجام شده تعدیل می گردد.</t>
  </si>
  <si>
    <t>دستمزد پایه نظارت</t>
  </si>
  <si>
    <t>نیمه اول 1403</t>
  </si>
  <si>
    <t>ردیف</t>
  </si>
  <si>
    <t>شرح خدمات</t>
  </si>
  <si>
    <t>توضیحات</t>
  </si>
  <si>
    <r>
      <t xml:space="preserve">حق الزحمه واحد
طراحی فاز یک
</t>
    </r>
    <r>
      <rPr>
        <sz val="10"/>
        <color rgb="FF000000"/>
        <rFont val="B Nazanin"/>
        <charset val="178"/>
      </rPr>
      <t>(هزارتومان)</t>
    </r>
  </si>
  <si>
    <r>
      <t xml:space="preserve">حق الزحمه واحد 
نقشه های فاز دو
</t>
    </r>
    <r>
      <rPr>
        <sz val="10"/>
        <color rgb="FF000000"/>
        <rFont val="B Nazanin"/>
        <charset val="178"/>
      </rPr>
      <t>(هزارتومان)</t>
    </r>
  </si>
  <si>
    <r>
      <t xml:space="preserve">حق الزحمه کل 
طراحی فاز یک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</si>
  <si>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 
طراحی فاز دو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</si>
  <si>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
</t>
    </r>
    <r>
      <rPr>
        <sz val="10"/>
        <color rgb="FF000000"/>
        <rFont val="B Nazanin"/>
        <charset val="178"/>
      </rPr>
      <t>(میلیون تومان)</t>
    </r>
  </si>
  <si>
    <t>مجموع ناخالص</t>
  </si>
  <si>
    <t xml:space="preserve">مجموع خالص </t>
  </si>
  <si>
    <t xml:space="preserve">طراحی داخلی ساختمان </t>
  </si>
  <si>
    <t>پلان</t>
  </si>
  <si>
    <t>پلانها</t>
  </si>
  <si>
    <t>شماره نما</t>
  </si>
  <si>
    <t>هزینه ساخت مترمربع نما</t>
  </si>
  <si>
    <t>هزینه ساخت نما</t>
  </si>
  <si>
    <t>4 دیوار حیاط</t>
  </si>
  <si>
    <t>نمای شمالی</t>
  </si>
  <si>
    <t>نمای جنوبی</t>
  </si>
  <si>
    <t>نمای شرقی</t>
  </si>
  <si>
    <t>نمای غربی</t>
  </si>
  <si>
    <t xml:space="preserve"> سر در و دیوار بیرون کوچه</t>
  </si>
  <si>
    <t>مساحت تراس 2</t>
  </si>
  <si>
    <t>مساحت تراس 1</t>
  </si>
  <si>
    <t>مساحت  روف گاردن</t>
  </si>
  <si>
    <t>مساحت  حیاط</t>
  </si>
  <si>
    <t>مساحت تراس 3</t>
  </si>
  <si>
    <t>مساحت تراس 4</t>
  </si>
  <si>
    <t>هزینه ساخت مترمربع محوطه</t>
  </si>
  <si>
    <t>برای مقادیر بعد200 متر تا 1000مترمربع طراحی محوطه</t>
  </si>
  <si>
    <t>برای مقادیر بعد از 1000 مترمربع طراحی محوطه</t>
  </si>
  <si>
    <t>تهران</t>
  </si>
  <si>
    <t>شهرستان</t>
  </si>
  <si>
    <t>پادرا</t>
  </si>
  <si>
    <t>Column1</t>
  </si>
  <si>
    <t>Column2</t>
  </si>
  <si>
    <t>طراحی محوطه</t>
  </si>
  <si>
    <t>مطالعات</t>
  </si>
  <si>
    <r>
      <t xml:space="preserve">کلیات شرح خدمات  </t>
    </r>
    <r>
      <rPr>
        <b/>
        <sz val="14"/>
        <color theme="1"/>
        <rFont val="B Nazanin"/>
        <charset val="178"/>
      </rPr>
      <t>مطالعات</t>
    </r>
  </si>
  <si>
    <t xml:space="preserve">بررسی نمونه های مشابه داخلی و خارجی   </t>
  </si>
  <si>
    <t>جلسات دریافت و بررسی نظرات کارفرما و تبادل نظر و تعیین نیازهای فیزیکی و فضایی کارفرما و در صورت وجود و امکان، بازدید و بررسی نمونه های مشابه پروژه و تعیین نقاط ضعف و قوت آنها</t>
  </si>
  <si>
    <t>تعیین ضوابط و استانداردهایی که کار طراحی بایستی در  چارچوب آنها انجام گیرد</t>
  </si>
  <si>
    <t>تعیین مناسبترین سیستم ساخت پروژه و هماهنگی با گروه های سازه و تاسیسات پروژه که از سوی کارفرما معرفی می گردند و دریافت نیازهای آنها جهت اعمال در بخش طراحی معماری</t>
  </si>
  <si>
    <r>
      <t xml:space="preserve">مشورت با کافرما و ارائه پیشنهادات مناسب تا تعیین بهترین </t>
    </r>
    <r>
      <rPr>
        <b/>
        <sz val="12"/>
        <color theme="1"/>
        <rFont val="B Nazanin"/>
        <charset val="178"/>
      </rPr>
      <t>برنامه فیزیکی</t>
    </r>
    <r>
      <rPr>
        <sz val="12"/>
        <color theme="1"/>
        <rFont val="B Nazanin"/>
        <charset val="178"/>
      </rPr>
      <t xml:space="preserve"> به نحوی که تعداد و ابعاد و مساحت و نیاز فضاها بر اساس تعداد کاربران و سرانه های مربوطه و دستگاه ها و تجهیزات مشخص گردد؛ در این مورد اطلاعات و نیازهای فنی دستگاه ها از سوی کارفرما به مشاور ارائه می گردد.</t>
    </r>
  </si>
  <si>
    <t>مالیات بر ارزش افزوده سهم کارفرما</t>
  </si>
  <si>
    <t>مجموع ناخالص دریافتی (میلیون تومان)</t>
  </si>
  <si>
    <t>متوسط حق الزحمه به ازای هر مترمربع(هزارتومان)</t>
  </si>
  <si>
    <t>حق الزحمه واحد 
30% طراحی پلان</t>
  </si>
  <si>
    <t>دستمزد طراحی
(میلیون تومان)</t>
  </si>
  <si>
    <t>دستمزد طراحی
(هزارتومان/ مترمربع زیربنا)</t>
  </si>
  <si>
    <t>ناخالص دستمزد طراحی (میلیون تومان)</t>
  </si>
  <si>
    <t>دستمزد 
(میلیون تومان)</t>
  </si>
  <si>
    <t>کل حق الزحمه
(میلیون تومان)</t>
  </si>
  <si>
    <t>حداقل حق الزحمه طراحی پلان تا 400 مترمربع به صورت مقطوع معادل ستون اول این جدول می باشد.</t>
  </si>
  <si>
    <t>حداقل حق الزحمه طراحی پلان تا 500 مترمربع به صورت مقطوع معادل ستون اول این جدول می باشد.</t>
  </si>
  <si>
    <t>حداقل حق الزحمه طراحی نما تا 200 مترمربع به صورت مقطوع معادل ستون اول این جدول می باشد.</t>
  </si>
  <si>
    <t>حداقل حق الزحمه طراحی داخلی تا 200 مترمربع به صورت مقطوع معادل ستون اول این جدول می باشد.</t>
  </si>
  <si>
    <t>حداقل حق الزحمه طراحی فضای سبز تا 200 مترمربع به صورت مقطوع معادل ستون اول این جدول می باشد.</t>
  </si>
  <si>
    <t>ارائه گزینه های مختلف دیاگرام پلان تا  3 حالت</t>
  </si>
  <si>
    <t>طراحی
فضای سبز و محوطه</t>
  </si>
  <si>
    <t>طراحی معماری نورپردازی شب و ارائه رندر های مربوطه</t>
  </si>
  <si>
    <t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t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</si>
  <si>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غیرآپارتمانی مسکونی مدرن</t>
    </r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</si>
  <si>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آپارتمان مسکونی مدرن</t>
    </r>
    <r>
      <rPr>
        <sz val="14"/>
        <color theme="1"/>
        <rFont val="B Nazanin"/>
        <charset val="178"/>
      </rPr>
      <t xml:space="preserve"> (تکرار طبقات)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</si>
  <si>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نمای مسکونی</t>
    </r>
    <r>
      <rPr>
        <sz val="14"/>
        <color theme="1"/>
        <rFont val="B Nazanin"/>
        <charset val="178"/>
      </rPr>
      <t>-سبک مدرن</t>
    </r>
  </si>
  <si>
    <t>پلان-غیر آپارتمانی</t>
  </si>
  <si>
    <t>ضریب 
ویژگی طرح</t>
  </si>
  <si>
    <t>ضریب بسته های طراحی</t>
  </si>
  <si>
    <t>تاسیسات</t>
  </si>
  <si>
    <t>مرحله</t>
  </si>
  <si>
    <t>ماه</t>
  </si>
  <si>
    <t>آذر</t>
  </si>
  <si>
    <t>دی</t>
  </si>
  <si>
    <t>بهمن</t>
  </si>
  <si>
    <t>اسفند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</si>
  <si>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</si>
  <si>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</si>
  <si>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</si>
  <si>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</si>
  <si>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</si>
  <si>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</si>
  <si>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</si>
  <si>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</si>
  <si>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فاز صفر</t>
  </si>
  <si>
    <t>بررسی آخرین نمونه ها</t>
  </si>
  <si>
    <t>معماری: پلان و نما</t>
  </si>
  <si>
    <t>فاز 1</t>
  </si>
  <si>
    <t>تایید شهرداری</t>
  </si>
  <si>
    <t>فاز 2</t>
  </si>
  <si>
    <t>جلسه نظارت انفرادی</t>
  </si>
  <si>
    <t>به ازای هر جلسه بازدید در تهران</t>
  </si>
  <si>
    <t>به ازای هر جلسه بازدید خارج از تهران</t>
  </si>
  <si>
    <t xml:space="preserve"> 7/5 میلیون  تومان</t>
  </si>
  <si>
    <t xml:space="preserve"> 6/5 میلیون  تومان</t>
  </si>
  <si>
    <t>نظارت بر اجرای کار در قالب بازدید و تطبیق کارهاي اجرایی به صورت 15 روز یکبار از سوی نمایندگان شرکت</t>
  </si>
  <si>
    <t>نظارت عالیه معماری</t>
  </si>
  <si>
    <t>درصد اجرا</t>
  </si>
  <si>
    <t>دستمزد اجرا نسبت به کل هزینه های ساختمان</t>
  </si>
  <si>
    <r>
      <t xml:space="preserve">نظارت معماری
</t>
    </r>
    <r>
      <rPr>
        <b/>
        <sz val="9"/>
        <color theme="1"/>
        <rFont val="B Nazanin"/>
        <charset val="178"/>
      </rPr>
      <t>خدمات شرکتی</t>
    </r>
  </si>
  <si>
    <t>خالص حق الزحمه (80%)</t>
  </si>
  <si>
    <t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t>
  </si>
  <si>
    <t>شرکت پیشرو اندیشان پادرا - بانک پارسیان
شبا: IR090540125720101154583607
شماره کارت:  6221068800111087</t>
  </si>
  <si>
    <t>1403</t>
  </si>
  <si>
    <t>خالص دریافتی مشاور</t>
  </si>
  <si>
    <t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t>
  </si>
  <si>
    <t>ماهانه در تهران
25 میلیون 
ماهانه در خارج تهران
20 میلیون</t>
  </si>
  <si>
    <t>هزینه های بالاسری شرکت مانند بیمه، مالیات و سربار شرکت (20%)</t>
  </si>
  <si>
    <t>مجموع
(میلیون تومان)</t>
  </si>
  <si>
    <t>مجموع تخفیفات
(میلیون تومان)</t>
  </si>
  <si>
    <t xml:space="preserve"> بالاسری شرکت (بیمه، مالیات، ارزش افزوده و...)</t>
  </si>
  <si>
    <t>خالص حق الزحمه</t>
  </si>
  <si>
    <r>
      <t xml:space="preserve">نظارت عالیه معماری </t>
    </r>
    <r>
      <rPr>
        <sz val="10"/>
        <rFont val="B Nazanin"/>
        <charset val="178"/>
      </rPr>
      <t>(بر مبنای زمان عقد قرارداد)</t>
    </r>
  </si>
  <si>
    <t>ارتفاع متوسط 
کف تا کف طبقات</t>
  </si>
  <si>
    <t>تعداد طبقات</t>
  </si>
  <si>
    <t>ارتفاع طبقات</t>
  </si>
  <si>
    <t>ارتفاع کل ساختمان</t>
  </si>
  <si>
    <t>عرض</t>
  </si>
  <si>
    <t>مساحت کل</t>
  </si>
  <si>
    <t>ارتفاع 
جانپناه بام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</si>
</sst>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1" x14ac:knownFonts="1">
    <font>
      <sz val="11"/>
      <color theme="1"/>
      <name val="Arial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Arial"/>
      <family val="2"/>
      <charset val="178"/>
      <scheme val="minor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b/>
      <sz val="12"/>
      <color rgb="FFC00000"/>
      <name val="B Nazanin"/>
      <charset val="178"/>
    </font>
    <font>
      <sz val="12"/>
      <color theme="1" tint="0.499984740745262"/>
      <name val="B Nazanin"/>
      <charset val="178"/>
    </font>
    <font>
      <sz val="1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4"/>
      <color theme="0" tint="-0.14999847407452621"/>
      <name val="B Nazanin"/>
      <charset val="178"/>
    </font>
    <font>
      <sz val="8"/>
      <name val="Arial"/>
      <family val="2"/>
      <charset val="178"/>
      <scheme val="minor"/>
    </font>
    <font>
      <b/>
      <sz val="11"/>
      <color theme="0" tint="-0.34998626667073579"/>
      <name val="B Nazanin"/>
      <charset val="178"/>
    </font>
    <font>
      <sz val="11"/>
      <name val="B Nazanin"/>
      <charset val="178"/>
    </font>
    <font>
      <sz val="12"/>
      <color theme="0" tint="-0.499984740745262"/>
      <name val="B Nazanin"/>
      <charset val="178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vertAlign val="superscript"/>
      <sz val="11"/>
      <name val="Arial"/>
      <family val="2"/>
      <charset val="178"/>
      <scheme val="minor"/>
    </font>
    <font>
      <b/>
      <sz val="11"/>
      <name val="B Nazanin"/>
      <charset val="178"/>
    </font>
    <font>
      <sz val="10"/>
      <color theme="0" tint="-0.499984740745262"/>
      <name val="B Nazanin"/>
      <charset val="178"/>
    </font>
    <font>
      <b/>
      <sz val="9"/>
      <color theme="1"/>
      <name val="B Nazanin"/>
      <charset val="178"/>
    </font>
    <font>
      <sz val="9"/>
      <color rgb="FF000000"/>
      <name val="B Nazanin"/>
      <charset val="178"/>
    </font>
    <font>
      <sz val="11"/>
      <color theme="0" tint="-0.499984740745262"/>
      <name val="Arial"/>
      <family val="2"/>
      <charset val="178"/>
      <scheme val="minor"/>
    </font>
    <font>
      <sz val="14"/>
      <color theme="0" tint="-0.499984740745262"/>
      <name val="B Nazanin"/>
      <charset val="178"/>
    </font>
    <font>
      <b/>
      <sz val="11"/>
      <color theme="0" tint="-0.499984740745262"/>
      <name val="Arial"/>
      <family val="2"/>
      <charset val="178"/>
      <scheme val="minor"/>
    </font>
    <font>
      <sz val="12"/>
      <color theme="0" tint="-0.34998626667073579"/>
      <name val="B Nazanin"/>
      <charset val="178"/>
    </font>
    <font>
      <sz val="14"/>
      <color theme="0" tint="-0.34998626667073579"/>
      <name val="B Nazanin"/>
      <charset val="178"/>
    </font>
    <font>
      <b/>
      <sz val="14"/>
      <name val="B Nazanin"/>
      <charset val="178"/>
    </font>
    <font>
      <b/>
      <sz val="12"/>
      <color theme="0" tint="-0.499984740745262"/>
      <name val="B Nazanin"/>
      <charset val="178"/>
    </font>
  </fonts>
  <fills count="2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8" tint="0.59999389629810485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2CDDC"/>
      </left>
      <right/>
      <top/>
      <bottom style="medium">
        <color rgb="FF92CDDC"/>
      </bottom>
      <diagonal/>
    </border>
    <border>
      <left/>
      <right/>
      <top/>
      <bottom style="medium">
        <color rgb="FF92CDDC"/>
      </bottom>
      <diagonal/>
    </border>
    <border>
      <left style="medium">
        <color rgb="FF92CDDC"/>
      </left>
      <right style="medium">
        <color rgb="FF92CDDC"/>
      </right>
      <top style="medium">
        <color rgb="FF92CDDC"/>
      </top>
      <bottom style="medium">
        <color rgb="FF92CDDC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/>
  </cellStyleXfs>
  <cellXfs count="3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49" fontId="1" fillId="0" borderId="0" xfId="0" applyNumberFormat="1" applyFont="1" applyAlignment="1">
      <alignment horizontal="center" readingOrder="2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6" fillId="7" borderId="0" xfId="0" applyFont="1" applyFill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right" vertical="center" wrapText="1" readingOrder="2"/>
    </xf>
    <xf numFmtId="0" fontId="6" fillId="7" borderId="0" xfId="0" applyFont="1" applyFill="1"/>
    <xf numFmtId="0" fontId="4" fillId="5" borderId="1" xfId="0" applyFont="1" applyFill="1" applyBorder="1" applyAlignment="1">
      <alignment horizontal="center" vertical="center" wrapText="1" readingOrder="2"/>
    </xf>
    <xf numFmtId="0" fontId="9" fillId="6" borderId="0" xfId="0" applyFont="1" applyFill="1"/>
    <xf numFmtId="0" fontId="2" fillId="0" borderId="1" xfId="0" applyFont="1" applyBorder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readingOrder="2"/>
    </xf>
    <xf numFmtId="0" fontId="12" fillId="10" borderId="6" xfId="0" applyFont="1" applyFill="1" applyBorder="1" applyAlignment="1">
      <alignment horizontal="center" vertical="center" wrapText="1" readingOrder="2"/>
    </xf>
    <xf numFmtId="0" fontId="1" fillId="0" borderId="7" xfId="0" applyFont="1" applyBorder="1" applyAlignment="1">
      <alignment vertical="center" readingOrder="2"/>
    </xf>
    <xf numFmtId="49" fontId="7" fillId="0" borderId="0" xfId="0" applyNumberFormat="1" applyFont="1" applyAlignment="1">
      <alignment horizontal="right" vertical="center" readingOrder="2"/>
    </xf>
    <xf numFmtId="49" fontId="13" fillId="11" borderId="0" xfId="0" applyNumberFormat="1" applyFont="1" applyFill="1" applyAlignment="1">
      <alignment horizontal="center" readingOrder="2"/>
    </xf>
    <xf numFmtId="49" fontId="1" fillId="11" borderId="1" xfId="0" applyNumberFormat="1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3" fontId="4" fillId="0" borderId="1" xfId="0" applyNumberFormat="1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1" fillId="11" borderId="12" xfId="0" applyFont="1" applyFill="1" applyBorder="1" applyAlignment="1">
      <alignment horizontal="center" vertical="center" readingOrder="2"/>
    </xf>
    <xf numFmtId="3" fontId="10" fillId="0" borderId="0" xfId="0" applyNumberFormat="1" applyFont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 wrapText="1" readingOrder="2"/>
    </xf>
    <xf numFmtId="3" fontId="4" fillId="4" borderId="1" xfId="0" applyNumberFormat="1" applyFont="1" applyFill="1" applyBorder="1" applyAlignment="1">
      <alignment horizontal="center" vertical="center" wrapText="1" readingOrder="2"/>
    </xf>
    <xf numFmtId="3" fontId="4" fillId="9" borderId="1" xfId="0" applyNumberFormat="1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49" fontId="1" fillId="12" borderId="1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" fillId="13" borderId="10" xfId="0" applyFont="1" applyFill="1" applyBorder="1" applyAlignment="1">
      <alignment horizontal="center" vertical="center" readingOrder="2"/>
    </xf>
    <xf numFmtId="0" fontId="1" fillId="13" borderId="11" xfId="0" applyFont="1" applyFill="1" applyBorder="1" applyAlignment="1">
      <alignment horizontal="center" vertical="center" readingOrder="2"/>
    </xf>
    <xf numFmtId="49" fontId="7" fillId="13" borderId="11" xfId="0" applyNumberFormat="1" applyFont="1" applyFill="1" applyBorder="1" applyAlignment="1">
      <alignment horizontal="center" vertical="center" readingOrder="2"/>
    </xf>
    <xf numFmtId="49" fontId="7" fillId="13" borderId="0" xfId="0" applyNumberFormat="1" applyFont="1" applyFill="1" applyAlignment="1">
      <alignment horizontal="center" vertical="center" readingOrder="2"/>
    </xf>
    <xf numFmtId="49" fontId="7" fillId="13" borderId="5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center" vertical="center" readingOrder="2"/>
    </xf>
    <xf numFmtId="0" fontId="0" fillId="13" borderId="0" xfId="0" applyFill="1"/>
    <xf numFmtId="0" fontId="1" fillId="13" borderId="0" xfId="0" applyFont="1" applyFill="1" applyAlignment="1">
      <alignment horizontal="right" vertical="center" wrapText="1" readingOrder="2"/>
    </xf>
    <xf numFmtId="0" fontId="1" fillId="13" borderId="11" xfId="0" applyFont="1" applyFill="1" applyBorder="1" applyAlignment="1">
      <alignment horizontal="right" vertical="center" wrapText="1" readingOrder="2"/>
    </xf>
    <xf numFmtId="0" fontId="1" fillId="13" borderId="5" xfId="0" applyFont="1" applyFill="1" applyBorder="1" applyAlignment="1">
      <alignment horizontal="center" vertical="center" readingOrder="2"/>
    </xf>
    <xf numFmtId="0" fontId="5" fillId="13" borderId="0" xfId="0" applyFont="1" applyFill="1"/>
    <xf numFmtId="0" fontId="9" fillId="13" borderId="0" xfId="0" applyFont="1" applyFill="1"/>
    <xf numFmtId="0" fontId="1" fillId="0" borderId="10" xfId="0" applyFont="1" applyBorder="1" applyAlignment="1">
      <alignment vertical="center" readingOrder="2"/>
    </xf>
    <xf numFmtId="0" fontId="1" fillId="0" borderId="10" xfId="0" applyFont="1" applyBorder="1" applyAlignment="1">
      <alignment horizontal="center" vertical="center" readingOrder="2"/>
    </xf>
    <xf numFmtId="49" fontId="1" fillId="0" borderId="10" xfId="0" applyNumberFormat="1" applyFont="1" applyBorder="1" applyAlignment="1">
      <alignment horizontal="center" readingOrder="2"/>
    </xf>
    <xf numFmtId="0" fontId="1" fillId="0" borderId="0" xfId="0" applyFont="1" applyAlignment="1">
      <alignment vertical="center" readingOrder="2"/>
    </xf>
    <xf numFmtId="164" fontId="0" fillId="0" borderId="0" xfId="0" applyNumberFormat="1" applyAlignment="1">
      <alignment horizontal="center" vertical="center" readingOrder="1"/>
    </xf>
    <xf numFmtId="3" fontId="1" fillId="8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49" fontId="7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horizontal="right" vertical="center" readingOrder="2"/>
    </xf>
    <xf numFmtId="0" fontId="1" fillId="13" borderId="0" xfId="0" applyFont="1" applyFill="1" applyBorder="1" applyAlignment="1">
      <alignment horizontal="right" vertical="center" wrapText="1" readingOrder="2"/>
    </xf>
    <xf numFmtId="0" fontId="1" fillId="13" borderId="0" xfId="0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center" vertical="center" readingOrder="2"/>
    </xf>
    <xf numFmtId="0" fontId="0" fillId="13" borderId="0" xfId="0" applyFill="1" applyBorder="1"/>
    <xf numFmtId="49" fontId="6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vertical="center" readingOrder="2"/>
    </xf>
    <xf numFmtId="0" fontId="0" fillId="0" borderId="0" xfId="0" applyBorder="1"/>
    <xf numFmtId="0" fontId="1" fillId="13" borderId="0" xfId="0" applyFont="1" applyFill="1" applyBorder="1" applyAlignment="1">
      <alignment horizontal="right" vertical="center" wrapText="1" readingOrder="2"/>
    </xf>
    <xf numFmtId="49" fontId="13" fillId="13" borderId="0" xfId="0" applyNumberFormat="1" applyFont="1" applyFill="1" applyBorder="1" applyAlignment="1">
      <alignment horizontal="center" readingOrder="2"/>
    </xf>
    <xf numFmtId="49" fontId="13" fillId="13" borderId="0" xfId="0" applyNumberFormat="1" applyFont="1" applyFill="1" applyBorder="1" applyAlignment="1">
      <alignment horizontal="center" vertical="center" readingOrder="2"/>
    </xf>
    <xf numFmtId="49" fontId="4" fillId="13" borderId="0" xfId="0" applyNumberFormat="1" applyFont="1" applyFill="1" applyBorder="1" applyAlignment="1">
      <alignment horizontal="right" vertical="center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6" fillId="0" borderId="0" xfId="1"/>
    <xf numFmtId="0" fontId="18" fillId="16" borderId="15" xfId="1" applyFont="1" applyFill="1" applyBorder="1" applyAlignment="1">
      <alignment horizontal="center" vertical="center" wrapText="1" readingOrder="2"/>
    </xf>
    <xf numFmtId="0" fontId="19" fillId="16" borderId="15" xfId="1" applyFont="1" applyFill="1" applyBorder="1" applyAlignment="1">
      <alignment horizontal="center" vertical="center" wrapText="1" readingOrder="2"/>
    </xf>
    <xf numFmtId="0" fontId="19" fillId="13" borderId="15" xfId="1" applyFont="1" applyFill="1" applyBorder="1" applyAlignment="1">
      <alignment horizontal="center" vertical="center" wrapText="1" readingOrder="2"/>
    </xf>
    <xf numFmtId="0" fontId="1" fillId="13" borderId="15" xfId="1" applyFont="1" applyFill="1" applyBorder="1" applyAlignment="1">
      <alignment horizontal="right" vertical="center" wrapText="1" readingOrder="2"/>
    </xf>
    <xf numFmtId="0" fontId="1" fillId="13" borderId="15" xfId="1" applyFont="1" applyFill="1" applyBorder="1" applyAlignment="1">
      <alignment horizontal="center" vertical="center" wrapText="1" readingOrder="2"/>
    </xf>
    <xf numFmtId="3" fontId="19" fillId="13" borderId="15" xfId="1" applyNumberFormat="1" applyFont="1" applyFill="1" applyBorder="1" applyAlignment="1">
      <alignment horizontal="center" vertical="center" wrapText="1" readingOrder="2"/>
    </xf>
    <xf numFmtId="3" fontId="4" fillId="17" borderId="1" xfId="0" applyNumberFormat="1" applyFont="1" applyFill="1" applyBorder="1" applyAlignment="1">
      <alignment horizontal="center" vertical="center" wrapText="1" readingOrder="2"/>
    </xf>
    <xf numFmtId="0" fontId="21" fillId="9" borderId="15" xfId="1" applyFont="1" applyFill="1" applyBorder="1"/>
    <xf numFmtId="0" fontId="19" fillId="9" borderId="15" xfId="1" applyFont="1" applyFill="1" applyBorder="1" applyAlignment="1">
      <alignment horizontal="center" vertical="center" readingOrder="2"/>
    </xf>
    <xf numFmtId="0" fontId="21" fillId="18" borderId="15" xfId="1" applyFont="1" applyFill="1" applyBorder="1"/>
    <xf numFmtId="0" fontId="19" fillId="18" borderId="15" xfId="1" applyFont="1" applyFill="1" applyBorder="1" applyAlignment="1">
      <alignment horizontal="center" vertical="center" readingOrder="2"/>
    </xf>
    <xf numFmtId="49" fontId="22" fillId="0" borderId="0" xfId="0" applyNumberFormat="1" applyFont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4" fillId="19" borderId="1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15" fillId="11" borderId="1" xfId="0" applyFont="1" applyFill="1" applyBorder="1" applyAlignment="1">
      <alignment horizontal="center" vertical="center" wrapText="1" readingOrder="2"/>
    </xf>
    <xf numFmtId="49" fontId="7" fillId="11" borderId="9" xfId="0" applyNumberFormat="1" applyFont="1" applyFill="1" applyBorder="1" applyAlignment="1">
      <alignment horizontal="center" vertical="center" readingOrder="2"/>
    </xf>
    <xf numFmtId="0" fontId="25" fillId="11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 readingOrder="1"/>
    </xf>
    <xf numFmtId="0" fontId="10" fillId="0" borderId="0" xfId="0" applyFont="1"/>
    <xf numFmtId="164" fontId="10" fillId="0" borderId="0" xfId="0" applyNumberFormat="1" applyFont="1" applyAlignment="1">
      <alignment horizontal="center" vertical="center" readingOrder="1"/>
    </xf>
    <xf numFmtId="9" fontId="21" fillId="0" borderId="0" xfId="0" applyNumberFormat="1" applyFont="1" applyAlignment="1">
      <alignment horizontal="center" vertical="center" readingOrder="1"/>
    </xf>
    <xf numFmtId="0" fontId="0" fillId="0" borderId="0" xfId="0" applyAlignment="1">
      <alignment wrapText="1"/>
    </xf>
    <xf numFmtId="3" fontId="4" fillId="20" borderId="1" xfId="0" applyNumberFormat="1" applyFont="1" applyFill="1" applyBorder="1" applyAlignment="1">
      <alignment horizontal="center" vertical="center" wrapText="1" readingOrder="2"/>
    </xf>
    <xf numFmtId="3" fontId="2" fillId="20" borderId="9" xfId="0" applyNumberFormat="1" applyFont="1" applyFill="1" applyBorder="1" applyAlignment="1">
      <alignment horizontal="center" vertical="center" wrapText="1" readingOrder="2"/>
    </xf>
    <xf numFmtId="3" fontId="14" fillId="20" borderId="9" xfId="0" applyNumberFormat="1" applyFont="1" applyFill="1" applyBorder="1" applyAlignment="1">
      <alignment horizontal="center" vertical="center" wrapText="1" readingOrder="2"/>
    </xf>
    <xf numFmtId="3" fontId="3" fillId="20" borderId="1" xfId="0" applyNumberFormat="1" applyFont="1" applyFill="1" applyBorder="1" applyAlignment="1">
      <alignment horizontal="center" vertical="center" wrapText="1" readingOrder="2"/>
    </xf>
    <xf numFmtId="0" fontId="2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right" vertical="center" readingOrder="2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4" fillId="11" borderId="2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49" fontId="7" fillId="13" borderId="4" xfId="0" applyNumberFormat="1" applyFont="1" applyFill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49" fontId="1" fillId="0" borderId="0" xfId="0" applyNumberFormat="1" applyFont="1" applyBorder="1" applyAlignment="1">
      <alignment horizontal="center" readingOrder="2"/>
    </xf>
    <xf numFmtId="0" fontId="25" fillId="11" borderId="1" xfId="0" applyFont="1" applyFill="1" applyBorder="1" applyAlignment="1">
      <alignment horizontal="center" vertical="center" wrapText="1" readingOrder="2"/>
    </xf>
    <xf numFmtId="0" fontId="29" fillId="2" borderId="0" xfId="0" applyFont="1" applyFill="1" applyAlignment="1"/>
    <xf numFmtId="165" fontId="4" fillId="8" borderId="1" xfId="0" applyNumberFormat="1" applyFont="1" applyFill="1" applyBorder="1" applyAlignment="1">
      <alignment horizontal="center" vertical="center" wrapText="1" readingOrder="2"/>
    </xf>
    <xf numFmtId="0" fontId="0" fillId="21" borderId="0" xfId="0" applyFill="1"/>
    <xf numFmtId="0" fontId="1" fillId="21" borderId="0" xfId="0" applyFont="1" applyFill="1" applyAlignment="1">
      <alignment horizontal="center" vertical="center" readingOrder="2"/>
    </xf>
    <xf numFmtId="0" fontId="4" fillId="21" borderId="1" xfId="0" applyFont="1" applyFill="1" applyBorder="1" applyAlignment="1">
      <alignment horizontal="right" vertical="center" wrapText="1" readingOrder="2"/>
    </xf>
    <xf numFmtId="3" fontId="4" fillId="22" borderId="1" xfId="0" applyNumberFormat="1" applyFont="1" applyFill="1" applyBorder="1" applyAlignment="1">
      <alignment horizontal="center" vertical="center" wrapText="1" readingOrder="2"/>
    </xf>
    <xf numFmtId="166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wrapText="1" readingOrder="2"/>
    </xf>
    <xf numFmtId="166" fontId="1" fillId="22" borderId="1" xfId="0" applyNumberFormat="1" applyFont="1" applyFill="1" applyBorder="1" applyAlignment="1">
      <alignment horizontal="center" vertical="center" wrapText="1" readingOrder="2"/>
    </xf>
    <xf numFmtId="0" fontId="2" fillId="21" borderId="0" xfId="0" applyFont="1" applyFill="1" applyAlignment="1">
      <alignment horizontal="right" vertical="center" readingOrder="2"/>
    </xf>
    <xf numFmtId="3" fontId="24" fillId="21" borderId="0" xfId="0" applyNumberFormat="1" applyFont="1" applyFill="1" applyAlignment="1">
      <alignment horizontal="center" vertical="center"/>
    </xf>
    <xf numFmtId="0" fontId="4" fillId="21" borderId="1" xfId="0" applyFont="1" applyFill="1" applyBorder="1" applyAlignment="1">
      <alignment horizontal="center" vertical="center" wrapText="1" readingOrder="2"/>
    </xf>
    <xf numFmtId="2" fontId="4" fillId="22" borderId="1" xfId="0" applyNumberFormat="1" applyFont="1" applyFill="1" applyBorder="1" applyAlignment="1">
      <alignment horizontal="center" vertical="center" wrapText="1" readingOrder="2"/>
    </xf>
    <xf numFmtId="9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readingOrder="2"/>
    </xf>
    <xf numFmtId="0" fontId="5" fillId="21" borderId="0" xfId="0" applyFont="1" applyFill="1"/>
    <xf numFmtId="0" fontId="2" fillId="12" borderId="1" xfId="0" applyFont="1" applyFill="1" applyBorder="1" applyAlignment="1">
      <alignment horizontal="center" vertical="center" wrapText="1" readingOrder="2"/>
    </xf>
    <xf numFmtId="0" fontId="21" fillId="5" borderId="2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right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top" textRotation="90"/>
    </xf>
    <xf numFmtId="0" fontId="27" fillId="5" borderId="6" xfId="0" applyFont="1" applyFill="1" applyBorder="1" applyAlignment="1">
      <alignment horizontal="center" vertical="center"/>
    </xf>
    <xf numFmtId="0" fontId="21" fillId="23" borderId="1" xfId="0" applyFont="1" applyFill="1" applyBorder="1" applyAlignment="1">
      <alignment horizontal="center" vertical="center"/>
    </xf>
    <xf numFmtId="0" fontId="21" fillId="19" borderId="1" xfId="0" applyFont="1" applyFill="1" applyBorder="1"/>
    <xf numFmtId="0" fontId="21" fillId="12" borderId="1" xfId="0" applyFont="1" applyFill="1" applyBorder="1"/>
    <xf numFmtId="0" fontId="21" fillId="9" borderId="1" xfId="0" applyFont="1" applyFill="1" applyBorder="1"/>
    <xf numFmtId="0" fontId="21" fillId="3" borderId="1" xfId="0" applyFont="1" applyFill="1" applyBorder="1"/>
    <xf numFmtId="0" fontId="0" fillId="0" borderId="1" xfId="0" applyBorder="1"/>
    <xf numFmtId="0" fontId="21" fillId="9" borderId="1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 readingOrder="2"/>
    </xf>
    <xf numFmtId="49" fontId="6" fillId="0" borderId="0" xfId="0" applyNumberFormat="1" applyFont="1" applyAlignment="1">
      <alignment horizontal="center" vertical="center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vertical="center" wrapText="1" readingOrder="2"/>
    </xf>
    <xf numFmtId="0" fontId="2" fillId="11" borderId="1" xfId="0" applyFont="1" applyFill="1" applyBorder="1" applyAlignment="1">
      <alignment vertical="center" wrapText="1" readingOrder="2"/>
    </xf>
    <xf numFmtId="9" fontId="1" fillId="11" borderId="1" xfId="0" applyNumberFormat="1" applyFont="1" applyFill="1" applyBorder="1" applyAlignment="1">
      <alignment horizontal="center" vertical="center" wrapText="1" readingOrder="2"/>
    </xf>
    <xf numFmtId="9" fontId="1" fillId="12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21" fillId="18" borderId="15" xfId="1" applyFont="1" applyFill="1" applyBorder="1" applyAlignment="1">
      <alignment horizontal="center" vertical="center"/>
    </xf>
    <xf numFmtId="0" fontId="16" fillId="0" borderId="0" xfId="1" applyAlignment="1">
      <alignment horizontal="center" vertical="center"/>
    </xf>
    <xf numFmtId="9" fontId="21" fillId="9" borderId="15" xfId="1" applyNumberFormat="1" applyFont="1" applyFill="1" applyBorder="1" applyAlignment="1">
      <alignment horizontal="center" vertical="center"/>
    </xf>
    <xf numFmtId="0" fontId="21" fillId="9" borderId="15" xfId="1" applyFont="1" applyFill="1" applyBorder="1" applyAlignment="1">
      <alignment horizontal="center" vertical="center"/>
    </xf>
    <xf numFmtId="0" fontId="33" fillId="9" borderId="15" xfId="1" applyFont="1" applyFill="1" applyBorder="1" applyAlignment="1">
      <alignment horizontal="center" vertical="center" wrapText="1" readingOrder="2"/>
    </xf>
    <xf numFmtId="3" fontId="19" fillId="18" borderId="15" xfId="1" applyNumberFormat="1" applyFont="1" applyFill="1" applyBorder="1" applyAlignment="1">
      <alignment horizontal="center" vertical="center" readingOrder="2"/>
    </xf>
    <xf numFmtId="3" fontId="19" fillId="9" borderId="15" xfId="1" applyNumberFormat="1" applyFont="1" applyFill="1" applyBorder="1" applyAlignment="1">
      <alignment horizontal="center" vertical="center" readingOrder="2"/>
    </xf>
    <xf numFmtId="0" fontId="4" fillId="14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4" fillId="23" borderId="1" xfId="0" applyFont="1" applyFill="1" applyBorder="1" applyAlignment="1">
      <alignment horizontal="center" vertical="center" wrapText="1" readingOrder="2"/>
    </xf>
    <xf numFmtId="3" fontId="4" fillId="24" borderId="1" xfId="0" applyNumberFormat="1" applyFont="1" applyFill="1" applyBorder="1" applyAlignment="1">
      <alignment horizontal="center" vertical="center" wrapText="1" readingOrder="2"/>
    </xf>
    <xf numFmtId="9" fontId="4" fillId="24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3" fontId="4" fillId="0" borderId="1" xfId="0" applyNumberFormat="1" applyFont="1" applyFill="1" applyBorder="1" applyAlignment="1">
      <alignment horizontal="center" vertical="center" wrapText="1" readingOrder="2"/>
    </xf>
    <xf numFmtId="0" fontId="34" fillId="0" borderId="0" xfId="0" applyFont="1"/>
    <xf numFmtId="49" fontId="35" fillId="13" borderId="0" xfId="0" applyNumberFormat="1" applyFont="1" applyFill="1" applyBorder="1" applyAlignment="1">
      <alignment horizontal="center" vertical="center" readingOrder="2"/>
    </xf>
    <xf numFmtId="0" fontId="26" fillId="6" borderId="1" xfId="0" applyFont="1" applyFill="1" applyBorder="1" applyAlignment="1">
      <alignment horizontal="center" vertical="center" wrapText="1" readingOrder="2"/>
    </xf>
    <xf numFmtId="3" fontId="26" fillId="6" borderId="1" xfId="0" applyNumberFormat="1" applyFont="1" applyFill="1" applyBorder="1" applyAlignment="1">
      <alignment horizontal="center" vertical="center" wrapText="1" readingOrder="2"/>
    </xf>
    <xf numFmtId="49" fontId="35" fillId="13" borderId="5" xfId="0" applyNumberFormat="1" applyFont="1" applyFill="1" applyBorder="1" applyAlignment="1">
      <alignment horizontal="center" vertical="center" readingOrder="2"/>
    </xf>
    <xf numFmtId="3" fontId="26" fillId="6" borderId="9" xfId="0" applyNumberFormat="1" applyFont="1" applyFill="1" applyBorder="1" applyAlignment="1">
      <alignment horizontal="center" vertical="center" wrapText="1" readingOrder="2"/>
    </xf>
    <xf numFmtId="0" fontId="36" fillId="13" borderId="0" xfId="0" applyFont="1" applyFill="1"/>
    <xf numFmtId="0" fontId="36" fillId="6" borderId="0" xfId="0" applyFont="1" applyFill="1"/>
    <xf numFmtId="0" fontId="34" fillId="0" borderId="0" xfId="0" applyFont="1" applyBorder="1"/>
    <xf numFmtId="3" fontId="26" fillId="14" borderId="1" xfId="0" applyNumberFormat="1" applyFont="1" applyFill="1" applyBorder="1" applyAlignment="1">
      <alignment horizontal="center" vertical="center" wrapText="1" readingOrder="2"/>
    </xf>
    <xf numFmtId="3" fontId="26" fillId="14" borderId="9" xfId="0" applyNumberFormat="1" applyFont="1" applyFill="1" applyBorder="1" applyAlignment="1">
      <alignment horizontal="center" vertical="center" wrapText="1" readingOrder="2"/>
    </xf>
    <xf numFmtId="0" fontId="26" fillId="13" borderId="5" xfId="0" applyFont="1" applyFill="1" applyBorder="1" applyAlignment="1">
      <alignment horizontal="center" vertical="center" readingOrder="2"/>
    </xf>
    <xf numFmtId="3" fontId="26" fillId="3" borderId="1" xfId="0" applyNumberFormat="1" applyFont="1" applyFill="1" applyBorder="1" applyAlignment="1">
      <alignment horizontal="center" vertical="center" wrapText="1" readingOrder="2"/>
    </xf>
    <xf numFmtId="0" fontId="26" fillId="13" borderId="0" xfId="0" applyFont="1" applyFill="1" applyBorder="1" applyAlignment="1">
      <alignment horizontal="center" vertical="center" readingOrder="2"/>
    </xf>
    <xf numFmtId="3" fontId="26" fillId="9" borderId="1" xfId="0" applyNumberFormat="1" applyFont="1" applyFill="1" applyBorder="1" applyAlignment="1">
      <alignment horizontal="center" vertical="center" wrapText="1" readingOrder="2"/>
    </xf>
    <xf numFmtId="3" fontId="26" fillId="4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1" fillId="19" borderId="16" xfId="0" applyFont="1" applyFill="1" applyBorder="1" applyAlignment="1">
      <alignment horizontal="center" vertical="center" readingOrder="2"/>
    </xf>
    <xf numFmtId="0" fontId="2" fillId="19" borderId="10" xfId="0" applyFont="1" applyFill="1" applyBorder="1" applyAlignment="1">
      <alignment horizontal="right" vertical="center" readingOrder="2"/>
    </xf>
    <xf numFmtId="0" fontId="0" fillId="19" borderId="10" xfId="0" applyFill="1" applyBorder="1"/>
    <xf numFmtId="0" fontId="0" fillId="19" borderId="3" xfId="0" applyFill="1" applyBorder="1"/>
    <xf numFmtId="0" fontId="4" fillId="0" borderId="1" xfId="0" applyFont="1" applyFill="1" applyBorder="1" applyAlignment="1">
      <alignment horizontal="right" vertical="center" wrapText="1" readingOrder="2"/>
    </xf>
    <xf numFmtId="0" fontId="1" fillId="0" borderId="1" xfId="0" applyFont="1" applyFill="1" applyBorder="1" applyAlignment="1">
      <alignment horizontal="right" vertical="center" wrapText="1" readingOrder="2"/>
    </xf>
    <xf numFmtId="0" fontId="1" fillId="14" borderId="16" xfId="0" applyFont="1" applyFill="1" applyBorder="1" applyAlignment="1">
      <alignment horizontal="center" vertical="center" readingOrder="2"/>
    </xf>
    <xf numFmtId="0" fontId="2" fillId="14" borderId="10" xfId="0" applyFont="1" applyFill="1" applyBorder="1" applyAlignment="1">
      <alignment horizontal="right" vertical="center" readingOrder="2"/>
    </xf>
    <xf numFmtId="0" fontId="0" fillId="14" borderId="10" xfId="0" applyFill="1" applyBorder="1"/>
    <xf numFmtId="0" fontId="0" fillId="14" borderId="3" xfId="0" applyFill="1" applyBorder="1"/>
    <xf numFmtId="3" fontId="4" fillId="3" borderId="1" xfId="0" applyNumberFormat="1" applyFont="1" applyFill="1" applyBorder="1" applyAlignment="1">
      <alignment horizontal="right" vertical="center" wrapText="1" readingOrder="2"/>
    </xf>
    <xf numFmtId="9" fontId="4" fillId="25" borderId="1" xfId="0" applyNumberFormat="1" applyFont="1" applyFill="1" applyBorder="1" applyAlignment="1">
      <alignment horizontal="center" vertical="center" wrapText="1" readingOrder="2"/>
    </xf>
    <xf numFmtId="2" fontId="4" fillId="25" borderId="1" xfId="0" applyNumberFormat="1" applyFont="1" applyFill="1" applyBorder="1" applyAlignment="1">
      <alignment horizontal="center" vertical="center" wrapText="1" readingOrder="2"/>
    </xf>
    <xf numFmtId="3" fontId="4" fillId="25" borderId="1" xfId="0" applyNumberFormat="1" applyFont="1" applyFill="1" applyBorder="1" applyAlignment="1">
      <alignment horizontal="center" vertical="center" wrapText="1" readingOrder="2"/>
    </xf>
    <xf numFmtId="0" fontId="1" fillId="23" borderId="16" xfId="0" applyFont="1" applyFill="1" applyBorder="1" applyAlignment="1">
      <alignment horizontal="center" vertical="center" readingOrder="2"/>
    </xf>
    <xf numFmtId="0" fontId="2" fillId="23" borderId="10" xfId="0" applyFont="1" applyFill="1" applyBorder="1" applyAlignment="1">
      <alignment horizontal="right" vertical="center" readingOrder="2"/>
    </xf>
    <xf numFmtId="0" fontId="0" fillId="23" borderId="10" xfId="0" applyFill="1" applyBorder="1"/>
    <xf numFmtId="0" fontId="0" fillId="23" borderId="3" xfId="0" applyFill="1" applyBorder="1"/>
    <xf numFmtId="0" fontId="31" fillId="0" borderId="1" xfId="0" applyFont="1" applyFill="1" applyBorder="1" applyAlignment="1">
      <alignment horizontal="center" vertical="center" wrapText="1" readingOrder="2"/>
    </xf>
    <xf numFmtId="166" fontId="4" fillId="0" borderId="1" xfId="0" applyNumberFormat="1" applyFont="1" applyFill="1" applyBorder="1" applyAlignment="1">
      <alignment horizontal="center" vertical="center" wrapText="1" readingOrder="2"/>
    </xf>
    <xf numFmtId="9" fontId="4" fillId="0" borderId="1" xfId="0" applyNumberFormat="1" applyFont="1" applyFill="1" applyBorder="1" applyAlignment="1">
      <alignment horizontal="center" vertical="center" wrapText="1" readingOrder="2"/>
    </xf>
    <xf numFmtId="0" fontId="6" fillId="0" borderId="1" xfId="0" applyFont="1" applyFill="1" applyBorder="1"/>
    <xf numFmtId="3" fontId="30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right" vertical="center" readingOrder="2"/>
    </xf>
    <xf numFmtId="3" fontId="2" fillId="0" borderId="1" xfId="0" applyNumberFormat="1" applyFont="1" applyFill="1" applyBorder="1" applyAlignment="1">
      <alignment horizontal="center" vertical="center" readingOrder="2"/>
    </xf>
    <xf numFmtId="0" fontId="38" fillId="0" borderId="1" xfId="0" applyFont="1" applyFill="1" applyBorder="1"/>
    <xf numFmtId="3" fontId="6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 wrapText="1" readingOrder="2"/>
    </xf>
    <xf numFmtId="9" fontId="1" fillId="0" borderId="1" xfId="0" applyNumberFormat="1" applyFont="1" applyFill="1" applyBorder="1" applyAlignment="1">
      <alignment horizontal="center" vertical="center" readingOrder="2"/>
    </xf>
    <xf numFmtId="3" fontId="3" fillId="24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right" vertical="center" readingOrder="2"/>
    </xf>
    <xf numFmtId="0" fontId="15" fillId="23" borderId="0" xfId="0" applyFont="1" applyFill="1" applyAlignment="1">
      <alignment horizontal="center" vertical="center" wrapText="1"/>
    </xf>
    <xf numFmtId="0" fontId="25" fillId="23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0" fontId="17" fillId="15" borderId="13" xfId="1" applyFont="1" applyFill="1" applyBorder="1" applyAlignment="1">
      <alignment horizontal="center" vertical="center" readingOrder="2"/>
    </xf>
    <xf numFmtId="0" fontId="17" fillId="15" borderId="14" xfId="1" applyFont="1" applyFill="1" applyBorder="1" applyAlignment="1">
      <alignment horizontal="center" vertical="center" readingOrder="2"/>
    </xf>
    <xf numFmtId="0" fontId="1" fillId="13" borderId="0" xfId="0" applyFont="1" applyFill="1" applyAlignment="1">
      <alignment horizontal="right" vertical="center" wrapText="1" readingOrder="2"/>
    </xf>
    <xf numFmtId="3" fontId="4" fillId="8" borderId="2" xfId="0" applyNumberFormat="1" applyFont="1" applyFill="1" applyBorder="1" applyAlignment="1">
      <alignment horizontal="center" vertical="center" wrapText="1" readingOrder="2"/>
    </xf>
    <xf numFmtId="3" fontId="4" fillId="8" borderId="4" xfId="0" applyNumberFormat="1" applyFont="1" applyFill="1" applyBorder="1" applyAlignment="1">
      <alignment horizontal="center" vertical="center" wrapText="1" readingOrder="2"/>
    </xf>
    <xf numFmtId="3" fontId="4" fillId="8" borderId="6" xfId="0" applyNumberFormat="1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4" fillId="11" borderId="6" xfId="0" applyFont="1" applyFill="1" applyBorder="1" applyAlignment="1">
      <alignment horizontal="center" vertical="center" wrapText="1" readingOrder="2"/>
    </xf>
    <xf numFmtId="49" fontId="4" fillId="11" borderId="2" xfId="0" applyNumberFormat="1" applyFont="1" applyFill="1" applyBorder="1" applyAlignment="1">
      <alignment horizontal="center" vertical="center" wrapText="1" readingOrder="2"/>
    </xf>
    <xf numFmtId="49" fontId="4" fillId="11" borderId="6" xfId="0" applyNumberFormat="1" applyFont="1" applyFill="1" applyBorder="1" applyAlignment="1">
      <alignment horizontal="center" vertical="center" wrapText="1" readingOrder="2"/>
    </xf>
    <xf numFmtId="0" fontId="2" fillId="20" borderId="1" xfId="0" applyFont="1" applyFill="1" applyBorder="1" applyAlignment="1">
      <alignment horizontal="center" vertical="center" wrapText="1" readingOrder="2"/>
    </xf>
    <xf numFmtId="0" fontId="4" fillId="20" borderId="7" xfId="0" applyFont="1" applyFill="1" applyBorder="1" applyAlignment="1">
      <alignment horizontal="center" vertical="center" wrapText="1" readingOrder="2"/>
    </xf>
    <xf numFmtId="0" fontId="4" fillId="20" borderId="9" xfId="0" applyFont="1" applyFill="1" applyBorder="1" applyAlignment="1">
      <alignment horizontal="center" vertical="center" wrapText="1" readingOrder="2"/>
    </xf>
    <xf numFmtId="0" fontId="3" fillId="20" borderId="7" xfId="0" applyFont="1" applyFill="1" applyBorder="1" applyAlignment="1">
      <alignment horizontal="center" vertical="center" wrapText="1" readingOrder="2"/>
    </xf>
    <xf numFmtId="0" fontId="3" fillId="20" borderId="9" xfId="0" applyFont="1" applyFill="1" applyBorder="1" applyAlignment="1">
      <alignment horizontal="center" vertical="center" wrapText="1" readingOrder="2"/>
    </xf>
    <xf numFmtId="3" fontId="4" fillId="11" borderId="1" xfId="0" applyNumberFormat="1" applyFont="1" applyFill="1" applyBorder="1" applyAlignment="1">
      <alignment horizontal="center" vertical="center" wrapText="1" readingOrder="2"/>
    </xf>
    <xf numFmtId="3" fontId="4" fillId="11" borderId="2" xfId="0" applyNumberFormat="1" applyFont="1" applyFill="1" applyBorder="1" applyAlignment="1">
      <alignment horizontal="center" vertical="center" wrapText="1" readingOrder="2"/>
    </xf>
    <xf numFmtId="3" fontId="4" fillId="11" borderId="4" xfId="0" applyNumberFormat="1" applyFont="1" applyFill="1" applyBorder="1" applyAlignment="1">
      <alignment horizontal="center" vertical="center" wrapText="1" readingOrder="2"/>
    </xf>
    <xf numFmtId="3" fontId="4" fillId="11" borderId="6" xfId="0" applyNumberFormat="1" applyFont="1" applyFill="1" applyBorder="1" applyAlignment="1">
      <alignment horizontal="center" vertical="center" wrapText="1" readingOrder="2"/>
    </xf>
    <xf numFmtId="3" fontId="4" fillId="11" borderId="3" xfId="0" applyNumberFormat="1" applyFont="1" applyFill="1" applyBorder="1" applyAlignment="1">
      <alignment horizontal="center" vertical="center" wrapText="1" readingOrder="2"/>
    </xf>
    <xf numFmtId="3" fontId="4" fillId="11" borderId="5" xfId="0" applyNumberFormat="1" applyFont="1" applyFill="1" applyBorder="1" applyAlignment="1">
      <alignment horizontal="center" vertical="center" wrapText="1" readingOrder="2"/>
    </xf>
    <xf numFmtId="3" fontId="4" fillId="11" borderId="12" xfId="0" applyNumberFormat="1" applyFont="1" applyFill="1" applyBorder="1" applyAlignment="1">
      <alignment horizontal="center" vertical="center" wrapText="1" readingOrder="2"/>
    </xf>
    <xf numFmtId="165" fontId="4" fillId="11" borderId="2" xfId="0" applyNumberFormat="1" applyFont="1" applyFill="1" applyBorder="1" applyAlignment="1">
      <alignment horizontal="center" vertical="center" wrapText="1" readingOrder="2"/>
    </xf>
    <xf numFmtId="165" fontId="4" fillId="11" borderId="4" xfId="0" applyNumberFormat="1" applyFont="1" applyFill="1" applyBorder="1" applyAlignment="1">
      <alignment horizontal="center" vertical="center" wrapText="1" readingOrder="2"/>
    </xf>
    <xf numFmtId="165" fontId="4" fillId="11" borderId="6" xfId="0" applyNumberFormat="1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right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26" fillId="6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 readingOrder="2"/>
    </xf>
    <xf numFmtId="165" fontId="4" fillId="8" borderId="2" xfId="0" applyNumberFormat="1" applyFont="1" applyFill="1" applyBorder="1" applyAlignment="1">
      <alignment horizontal="center" vertical="center" wrapText="1" readingOrder="2"/>
    </xf>
    <xf numFmtId="165" fontId="4" fillId="8" borderId="4" xfId="0" applyNumberFormat="1" applyFont="1" applyFill="1" applyBorder="1" applyAlignment="1">
      <alignment horizontal="center" vertical="center" wrapText="1" readingOrder="2"/>
    </xf>
    <xf numFmtId="165" fontId="4" fillId="8" borderId="6" xfId="0" applyNumberFormat="1" applyFont="1" applyFill="1" applyBorder="1" applyAlignment="1">
      <alignment horizontal="center" vertical="center" wrapText="1" readingOrder="2"/>
    </xf>
    <xf numFmtId="3" fontId="4" fillId="8" borderId="3" xfId="0" applyNumberFormat="1" applyFont="1" applyFill="1" applyBorder="1" applyAlignment="1">
      <alignment horizontal="center" vertical="center" wrapText="1" readingOrder="2"/>
    </xf>
    <xf numFmtId="3" fontId="4" fillId="8" borderId="5" xfId="0" applyNumberFormat="1" applyFont="1" applyFill="1" applyBorder="1" applyAlignment="1">
      <alignment horizontal="center" vertical="center" wrapText="1" readingOrder="2"/>
    </xf>
    <xf numFmtId="3" fontId="4" fillId="8" borderId="12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1" fillId="11" borderId="7" xfId="0" applyFont="1" applyFill="1" applyBorder="1" applyAlignment="1">
      <alignment horizontal="center" vertical="center" wrapText="1" readingOrder="2"/>
    </xf>
    <xf numFmtId="0" fontId="1" fillId="11" borderId="8" xfId="0" applyFont="1" applyFill="1" applyBorder="1" applyAlignment="1">
      <alignment horizontal="center" vertical="center" wrapText="1" readingOrder="2"/>
    </xf>
    <xf numFmtId="0" fontId="1" fillId="11" borderId="9" xfId="0" applyFont="1" applyFill="1" applyBorder="1" applyAlignment="1">
      <alignment horizontal="center" vertical="center" wrapText="1" readingOrder="2"/>
    </xf>
    <xf numFmtId="0" fontId="2" fillId="14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165" fontId="4" fillId="8" borderId="1" xfId="0" applyNumberFormat="1" applyFont="1" applyFill="1" applyBorder="1" applyAlignment="1">
      <alignment horizontal="center" vertical="center" wrapText="1" readingOrder="2"/>
    </xf>
    <xf numFmtId="165" fontId="4" fillId="11" borderId="1" xfId="0" applyNumberFormat="1" applyFont="1" applyFill="1" applyBorder="1" applyAlignment="1">
      <alignment horizontal="center" vertical="center" wrapText="1" readingOrder="2"/>
    </xf>
    <xf numFmtId="0" fontId="2" fillId="9" borderId="2" xfId="0" applyFont="1" applyFill="1" applyBorder="1" applyAlignment="1">
      <alignment horizontal="center" vertical="center" wrapText="1" readingOrder="2"/>
    </xf>
    <xf numFmtId="0" fontId="2" fillId="9" borderId="4" xfId="0" applyFont="1" applyFill="1" applyBorder="1" applyAlignment="1">
      <alignment horizontal="center" vertical="center" wrapText="1" readingOrder="2"/>
    </xf>
    <xf numFmtId="0" fontId="2" fillId="9" borderId="6" xfId="0" applyFont="1" applyFill="1" applyBorder="1" applyAlignment="1">
      <alignment horizontal="center" vertical="center" wrapText="1" readingOrder="2"/>
    </xf>
    <xf numFmtId="0" fontId="1" fillId="8" borderId="2" xfId="0" applyFont="1" applyFill="1" applyBorder="1" applyAlignment="1">
      <alignment horizontal="center" vertical="center" wrapText="1" readingOrder="2"/>
    </xf>
    <xf numFmtId="0" fontId="1" fillId="8" borderId="4" xfId="0" applyFont="1" applyFill="1" applyBorder="1" applyAlignment="1">
      <alignment horizontal="center" vertical="center" wrapText="1" readingOrder="2"/>
    </xf>
    <xf numFmtId="0" fontId="1" fillId="8" borderId="6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1" fillId="11" borderId="2" xfId="0" applyFont="1" applyFill="1" applyBorder="1" applyAlignment="1">
      <alignment horizontal="center" vertical="center" wrapText="1" readingOrder="2"/>
    </xf>
    <xf numFmtId="0" fontId="1" fillId="11" borderId="4" xfId="0" applyFont="1" applyFill="1" applyBorder="1" applyAlignment="1">
      <alignment horizontal="center" vertical="center" wrapText="1" readingOrder="2"/>
    </xf>
    <xf numFmtId="0" fontId="1" fillId="11" borderId="6" xfId="0" applyFont="1" applyFill="1" applyBorder="1" applyAlignment="1">
      <alignment horizontal="center" vertical="center" wrapText="1" readingOrder="2"/>
    </xf>
    <xf numFmtId="0" fontId="4" fillId="11" borderId="1" xfId="0" applyNumberFormat="1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3" fontId="1" fillId="11" borderId="2" xfId="0" applyNumberFormat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  <xf numFmtId="49" fontId="6" fillId="13" borderId="5" xfId="0" applyNumberFormat="1" applyFont="1" applyFill="1" applyBorder="1" applyAlignment="1">
      <alignment horizontal="center" vertical="center" readingOrder="2"/>
    </xf>
    <xf numFmtId="3" fontId="4" fillId="6" borderId="9" xfId="0" applyNumberFormat="1" applyFont="1" applyFill="1" applyBorder="1" applyAlignment="1">
      <alignment horizontal="center" vertical="center" wrapText="1" readingOrder="2"/>
    </xf>
    <xf numFmtId="3" fontId="3" fillId="6" borderId="1" xfId="0" applyNumberFormat="1" applyFont="1" applyFill="1" applyBorder="1" applyAlignment="1">
      <alignment horizontal="center" vertical="center" wrapText="1" readingOrder="2"/>
    </xf>
    <xf numFmtId="0" fontId="3" fillId="6" borderId="1" xfId="0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3" fontId="3" fillId="14" borderId="1" xfId="0" applyNumberFormat="1" applyFont="1" applyFill="1" applyBorder="1" applyAlignment="1">
      <alignment horizontal="center" vertical="center" wrapText="1" readingOrder="2"/>
    </xf>
    <xf numFmtId="49" fontId="39" fillId="13" borderId="0" xfId="0" applyNumberFormat="1" applyFont="1" applyFill="1" applyBorder="1" applyAlignment="1">
      <alignment horizontal="center" vertical="center" readingOrder="2"/>
    </xf>
    <xf numFmtId="49" fontId="39" fillId="13" borderId="5" xfId="0" applyNumberFormat="1" applyFont="1" applyFill="1" applyBorder="1" applyAlignment="1">
      <alignment horizontal="center" vertical="center" readingOrder="2"/>
    </xf>
    <xf numFmtId="3" fontId="3" fillId="14" borderId="9" xfId="0" applyNumberFormat="1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3" fontId="3" fillId="9" borderId="1" xfId="0" applyNumberFormat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3" fillId="4" borderId="9" xfId="0" applyFont="1" applyFill="1" applyBorder="1" applyAlignment="1">
      <alignment horizontal="center" vertical="center" wrapText="1" readingOrder="2"/>
    </xf>
    <xf numFmtId="3" fontId="3" fillId="4" borderId="1" xfId="0" applyNumberFormat="1" applyFont="1" applyFill="1" applyBorder="1" applyAlignment="1">
      <alignment horizontal="center" vertical="center" wrapText="1" readingOrder="2"/>
    </xf>
    <xf numFmtId="0" fontId="36" fillId="0" borderId="0" xfId="0" applyFont="1"/>
    <xf numFmtId="0" fontId="40" fillId="13" borderId="5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3" fontId="3" fillId="3" borderId="1" xfId="0" applyNumberFormat="1" applyFont="1" applyFill="1" applyBorder="1" applyAlignment="1">
      <alignment horizontal="center" vertical="center" wrapText="1" readingOrder="2"/>
    </xf>
    <xf numFmtId="0" fontId="40" fillId="13" borderId="0" xfId="0" applyFont="1" applyFill="1" applyBorder="1" applyAlignment="1">
      <alignment horizontal="center" vertical="center" readingOrder="2"/>
    </xf>
    <xf numFmtId="3" fontId="40" fillId="6" borderId="1" xfId="0" applyNumberFormat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 xr:uid="{00000000-0005-0000-0000-000001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</dxf>
  </dxfs>
  <tableStyles count="0" defaultTableStyle="TableStyleMedium2" defaultPivotStyle="PivotStyleLight16"/>
  <colors>
    <mruColors>
      <color rgb="FF006699"/>
      <color rgb="FF025498"/>
      <color rgb="FFC4D79B"/>
      <color rgb="FF99CC00"/>
      <color rgb="FFE8D5FB"/>
      <color rgb="FFDEC2FA"/>
      <color rgb="FFD8E4BC"/>
      <color rgb="FFC7ABFF"/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rPr>
              <a:t>نسبت تقریبی هزینه خدمات مختلف طراحی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B-4747-8011-27121C310C3B}"/>
              </c:ext>
            </c:extLst>
          </c:dPt>
          <c:dPt>
            <c:idx val="1"/>
            <c:bubble3D val="0"/>
            <c:spPr>
              <a:solidFill>
                <a:srgbClr val="C4D7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B-4747-8011-27121C310C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B-4747-8011-27121C310C3B}"/>
              </c:ext>
            </c:extLst>
          </c:dPt>
          <c:dPt>
            <c:idx val="3"/>
            <c:bubble3D val="0"/>
            <c:spPr>
              <a:solidFill>
                <a:srgbClr val="00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EB-4747-8011-27121C310C3B}"/>
              </c:ext>
            </c:extLst>
          </c:dPt>
          <c:dLbls>
            <c:dLbl>
              <c:idx val="0"/>
              <c:layout>
                <c:manualLayout>
                  <c:x val="3.0696176666906674E-2"/>
                  <c:y val="-0.13209480232505649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-8333"/>
                        <a:gd name="adj3" fmla="val 18750"/>
                        <a:gd name="adj4" fmla="val -16667"/>
                        <a:gd name="adj5" fmla="val 84215"/>
                        <a:gd name="adj6" fmla="val -6364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25EB-4747-8011-27121C310C3B}"/>
                </c:ext>
              </c:extLst>
            </c:dLbl>
            <c:dLbl>
              <c:idx val="1"/>
              <c:layout>
                <c:manualLayout>
                  <c:x val="0.26125448975369625"/>
                  <c:y val="-5.1793655673151522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78079"/>
                        <a:gd name="adj2" fmla="val -2878"/>
                        <a:gd name="adj3" fmla="val 78078"/>
                        <a:gd name="adj4" fmla="val -75897"/>
                        <a:gd name="adj5" fmla="val 27989"/>
                        <a:gd name="adj6" fmla="val -862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25EB-4747-8011-27121C310C3B}"/>
                </c:ext>
              </c:extLst>
            </c:dLbl>
            <c:dLbl>
              <c:idx val="2"/>
              <c:layout>
                <c:manualLayout>
                  <c:x val="-0.10541746624230652"/>
                  <c:y val="-0.1113571270460323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2308"/>
                        <a:gd name="adj2" fmla="val 113240"/>
                        <a:gd name="adj3" fmla="val 52680"/>
                        <a:gd name="adj4" fmla="val 166331"/>
                        <a:gd name="adj5" fmla="val 48669"/>
                        <a:gd name="adj6" fmla="val 17757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25EB-4747-8011-27121C310C3B}"/>
                </c:ext>
              </c:extLst>
            </c:dLbl>
            <c:dLbl>
              <c:idx val="3"/>
              <c:layout>
                <c:manualLayout>
                  <c:x val="-7.5207645893301506E-2"/>
                  <c:y val="-1.8495387838144136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35715"/>
                        <a:gd name="adj2" fmla="val 121335"/>
                        <a:gd name="adj3" fmla="val 35715"/>
                        <a:gd name="adj4" fmla="val 142411"/>
                        <a:gd name="adj5" fmla="val 110621"/>
                        <a:gd name="adj6" fmla="val 17657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25EB-4747-8011-27121C310C3B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Yeka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'گراف قیمت'!$B$4:$B$7</c:f>
              <c:strCache>
                <c:ptCount val="4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</c:strCache>
            </c:strRef>
          </c:cat>
          <c:val>
            <c:numRef>
              <c:f>'گراف قیمت'!$C$4:$C$7</c:f>
              <c:numCache>
                <c:formatCode>0.0%</c:formatCode>
                <c:ptCount val="4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EB-4747-8011-27121C310C3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31029966664785"/>
          <c:y val="0.91268080988754818"/>
          <c:w val="0.64737899260102816"/>
          <c:h val="5.38035332779349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0">
                <a:cs typeface="B Nazanin" panose="00000400000000000000" pitchFamily="2" charset="-78"/>
              </a:rPr>
              <a:t>جایگاه </a:t>
            </a:r>
            <a:r>
              <a:rPr lang="fa-IR" sz="1200" b="1">
                <a:cs typeface="B Nazanin" panose="00000400000000000000" pitchFamily="2" charset="-78"/>
              </a:rPr>
              <a:t>قیمت </a:t>
            </a:r>
            <a:r>
              <a:rPr lang="fa-IR" sz="1200">
                <a:cs typeface="B Nazanin" panose="00000400000000000000" pitchFamily="2" charset="-78"/>
              </a:rPr>
              <a:t>خدمات شرکت پــــادرا نسبت به تهران و شهرستان</a:t>
            </a:r>
            <a:endParaRPr lang="en-US" sz="1200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قیمت'!$B$21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قیمت'!$C$21:$D$21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5-46B5-AD26-3D7A5D5E8E18}"/>
            </c:ext>
          </c:extLst>
        </c:ser>
        <c:ser>
          <c:idx val="1"/>
          <c:order val="1"/>
          <c:tx>
            <c:strRef>
              <c:f>'گراف قیمت'!$B$22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قیمت'!$C$22:$D$22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5-46B5-AD26-3D7A5D5E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baseline="0">
                <a:effectLst/>
                <a:cs typeface="B Yekan" panose="00000400000000000000" pitchFamily="2" charset="-78"/>
              </a:rPr>
              <a:t>نسبت هزینه ساخت به هزینه طرح</a:t>
            </a:r>
            <a:endParaRPr lang="en-US" sz="1200">
              <a:effectLst/>
              <a:cs typeface="B Yekan" panose="00000400000000000000" pitchFamily="2" charset="-78"/>
            </a:endParaRPr>
          </a:p>
        </c:rich>
      </c:tx>
      <c:layout>
        <c:manualLayout>
          <c:xMode val="edge"/>
          <c:yMode val="edge"/>
          <c:x val="0.2860459007687954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E52D-40A0-9567-432DCA9D01B6}"/>
              </c:ext>
            </c:extLst>
          </c:dPt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2D-40A0-9567-432DCA9D01B6}"/>
            </c:ext>
          </c:extLst>
        </c:ser>
        <c:ser>
          <c:idx val="0"/>
          <c:order val="1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2D-40A0-9567-432DCA9D01B6}"/>
              </c:ext>
            </c:extLst>
          </c:dPt>
          <c:dLbls>
            <c:dLbl>
              <c:idx val="0"/>
              <c:layout>
                <c:manualLayout>
                  <c:x val="-0.1018793679196736"/>
                  <c:y val="-3.0570080566211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2D-40A0-9567-432DCA9D01B6}"/>
                </c:ext>
              </c:extLst>
            </c:dLbl>
            <c:dLbl>
              <c:idx val="1"/>
              <c:layout>
                <c:manualLayout>
                  <c:x val="-6.3181743796324519E-2"/>
                  <c:y val="-4.801851831379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2D-40A0-9567-432DCA9D01B6}"/>
                </c:ext>
              </c:extLst>
            </c:dLbl>
            <c:dLbl>
              <c:idx val="2"/>
              <c:layout>
                <c:manualLayout>
                  <c:x val="4.1579539213433152E-2"/>
                  <c:y val="-4.69265323118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2D-40A0-9567-432DCA9D01B6}"/>
                </c:ext>
              </c:extLst>
            </c:dLbl>
            <c:dLbl>
              <c:idx val="3"/>
              <c:layout>
                <c:manualLayout>
                  <c:x val="6.9473760771034426E-2"/>
                  <c:y val="4.835323843250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286895030596926E-2"/>
                      <c:h val="5.45409543883957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52D-40A0-9567-432DCA9D01B6}"/>
                </c:ext>
              </c:extLst>
            </c:dLbl>
            <c:dLbl>
              <c:idx val="4"/>
              <c:layout>
                <c:manualLayout>
                  <c:x val="0.10869387577160501"/>
                  <c:y val="-0.18564038407444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a-I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2D-40A0-9567-432DCA9D0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52D-40A0-9567-432DCA9D0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8.7259043528419233E-2"/>
          <c:y val="0.87061173969272054"/>
          <c:w val="0.82548191294316164"/>
          <c:h val="6.474866440056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0">
                <a:cs typeface="B Yekan" panose="00000400000000000000" pitchFamily="2" charset="-78"/>
              </a:rPr>
              <a:t>جایگاه کیفیت و قیمت خدمات </a:t>
            </a:r>
            <a:r>
              <a:rPr lang="fa-IR" sz="1200" b="1">
                <a:cs typeface="B Yekan" panose="00000400000000000000" pitchFamily="2" charset="-78"/>
              </a:rPr>
              <a:t>پــــادرا در </a:t>
            </a:r>
            <a:r>
              <a:rPr lang="fa-IR" sz="1200">
                <a:cs typeface="B Yekan" panose="00000400000000000000" pitchFamily="2" charset="-78"/>
              </a:rPr>
              <a:t>تهران و شهرستان</a:t>
            </a:r>
            <a:endParaRPr lang="en-US" sz="1200">
              <a:cs typeface="B Yeka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کیفیت'!$A$20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کیفیت'!$B$20:$C$20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7-4AFD-A809-851D74DFBBF1}"/>
            </c:ext>
          </c:extLst>
        </c:ser>
        <c:ser>
          <c:idx val="1"/>
          <c:order val="1"/>
          <c:tx>
            <c:strRef>
              <c:f>'گراف کیفیت'!$A$21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کیفیت'!$B$21:$C$21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7-4AFD-A809-851D74DF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33544</xdr:colOff>
      <xdr:row>3</xdr:row>
      <xdr:rowOff>156376</xdr:rowOff>
    </xdr:from>
    <xdr:to>
      <xdr:col>19</xdr:col>
      <xdr:colOff>486912</xdr:colOff>
      <xdr:row>21</xdr:row>
      <xdr:rowOff>5442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357771-19EB-4E2F-97F1-258CBD949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32845</xdr:colOff>
      <xdr:row>19</xdr:row>
      <xdr:rowOff>11167</xdr:rowOff>
    </xdr:from>
    <xdr:to>
      <xdr:col>11</xdr:col>
      <xdr:colOff>328448</xdr:colOff>
      <xdr:row>33</xdr:row>
      <xdr:rowOff>87367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1BE501-909D-439D-8BA4-0C0BB804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269998</xdr:colOff>
      <xdr:row>0</xdr:row>
      <xdr:rowOff>163116</xdr:rowOff>
    </xdr:from>
    <xdr:to>
      <xdr:col>11</xdr:col>
      <xdr:colOff>584140</xdr:colOff>
      <xdr:row>16</xdr:row>
      <xdr:rowOff>151209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5C5C6A-A534-454B-B3E8-2A4EB2540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32845</xdr:colOff>
      <xdr:row>18</xdr:row>
      <xdr:rowOff>11167</xdr:rowOff>
    </xdr:from>
    <xdr:to>
      <xdr:col>10</xdr:col>
      <xdr:colOff>328448</xdr:colOff>
      <xdr:row>32</xdr:row>
      <xdr:rowOff>87367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D82AEE-118D-4476-80BE-25FC43E1D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C8" totalsRowShown="0">
  <autoFilter ref="B3:C8" xr:uid="{00000000-0009-0000-0100-000001000000}"/>
  <tableColumns count="2">
    <tableColumn id="1" xr3:uid="{00000000-0010-0000-0000-000001000000}" name="Column1" dataDxfId="1"/>
    <tableColumn id="2" xr3:uid="{00000000-0010-0000-0000-000002000000}" name="Column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rightToLeft="1" zoomScale="175" zoomScaleNormal="1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4" sqref="B14"/>
    </sheetView>
  </sheetViews>
  <sheetFormatPr defaultRowHeight="18" x14ac:dyDescent="0.45"/>
  <cols>
    <col min="1" max="1" width="4.375" customWidth="1"/>
    <col min="2" max="2" width="22.375" style="97" customWidth="1"/>
    <col min="3" max="3" width="6.125" style="98" bestFit="1" customWidth="1"/>
    <col min="4" max="16" width="2.375" style="98" customWidth="1"/>
    <col min="17" max="17" width="2.375" style="97" customWidth="1"/>
    <col min="18" max="23" width="2.375" customWidth="1"/>
  </cols>
  <sheetData>
    <row r="1" spans="1:23" x14ac:dyDescent="0.2">
      <c r="A1" s="136" t="s">
        <v>101</v>
      </c>
      <c r="B1" s="136" t="s">
        <v>102</v>
      </c>
      <c r="C1" s="136" t="s">
        <v>170</v>
      </c>
      <c r="D1" s="137"/>
      <c r="E1" s="138"/>
      <c r="F1" s="138"/>
      <c r="G1" s="138"/>
      <c r="H1" s="139"/>
      <c r="I1" s="140" t="s">
        <v>171</v>
      </c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41"/>
    </row>
    <row r="2" spans="1:23" x14ac:dyDescent="0.2">
      <c r="A2" s="142"/>
      <c r="B2" s="142"/>
      <c r="C2" s="142"/>
      <c r="D2" s="143">
        <v>1</v>
      </c>
      <c r="E2" s="143">
        <v>2</v>
      </c>
      <c r="F2" s="143">
        <v>3</v>
      </c>
      <c r="G2" s="143">
        <v>4</v>
      </c>
      <c r="H2" s="143">
        <v>5</v>
      </c>
      <c r="I2" s="143">
        <v>6</v>
      </c>
      <c r="J2" s="143">
        <v>7</v>
      </c>
      <c r="K2" s="143">
        <v>8</v>
      </c>
      <c r="L2" s="143">
        <v>9</v>
      </c>
      <c r="M2" s="143">
        <v>10</v>
      </c>
      <c r="N2" s="143">
        <v>11</v>
      </c>
      <c r="O2" s="143">
        <v>12</v>
      </c>
      <c r="P2" s="143">
        <v>13</v>
      </c>
      <c r="Q2" s="143">
        <v>14</v>
      </c>
      <c r="R2" s="143">
        <v>15</v>
      </c>
      <c r="S2" s="143">
        <v>16</v>
      </c>
      <c r="T2" s="143">
        <v>17</v>
      </c>
      <c r="U2" s="143">
        <v>18</v>
      </c>
      <c r="V2" s="143">
        <v>19</v>
      </c>
      <c r="W2" s="143">
        <v>20</v>
      </c>
    </row>
    <row r="3" spans="1:23" ht="29.25" x14ac:dyDescent="0.2">
      <c r="A3" s="144"/>
      <c r="B3" s="144"/>
      <c r="C3" s="144"/>
      <c r="D3" s="145" t="s">
        <v>172</v>
      </c>
      <c r="E3" s="145" t="s">
        <v>173</v>
      </c>
      <c r="F3" s="145" t="s">
        <v>174</v>
      </c>
      <c r="G3" s="145" t="s">
        <v>175</v>
      </c>
      <c r="H3" s="145" t="s">
        <v>176</v>
      </c>
      <c r="I3" s="145" t="s">
        <v>177</v>
      </c>
      <c r="J3" s="145" t="s">
        <v>178</v>
      </c>
      <c r="K3" s="145" t="s">
        <v>179</v>
      </c>
      <c r="L3" s="145" t="s">
        <v>180</v>
      </c>
      <c r="M3" s="145" t="s">
        <v>181</v>
      </c>
      <c r="N3" s="145" t="s">
        <v>182</v>
      </c>
      <c r="O3" s="145" t="s">
        <v>183</v>
      </c>
      <c r="P3" s="146"/>
      <c r="Q3" s="146"/>
      <c r="R3" s="146"/>
      <c r="S3" s="146"/>
      <c r="T3" s="146"/>
      <c r="U3" s="146"/>
      <c r="V3" s="146"/>
      <c r="W3" s="146"/>
    </row>
    <row r="4" spans="1:23" x14ac:dyDescent="0.45">
      <c r="A4" s="110">
        <v>1</v>
      </c>
      <c r="B4" s="111" t="s">
        <v>138</v>
      </c>
      <c r="C4" s="110" t="s">
        <v>184</v>
      </c>
      <c r="D4" s="147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</row>
    <row r="5" spans="1:23" x14ac:dyDescent="0.45">
      <c r="A5" s="110">
        <v>2</v>
      </c>
      <c r="B5" s="111" t="s">
        <v>185</v>
      </c>
      <c r="C5" s="110" t="s">
        <v>184</v>
      </c>
      <c r="D5" s="147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23" x14ac:dyDescent="0.45">
      <c r="A6" s="110">
        <v>3</v>
      </c>
      <c r="B6" s="148" t="s">
        <v>186</v>
      </c>
      <c r="C6" s="110" t="s">
        <v>187</v>
      </c>
      <c r="D6" s="147"/>
      <c r="E6" s="147"/>
      <c r="F6" s="147"/>
      <c r="G6" s="147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</row>
    <row r="7" spans="1:23" x14ac:dyDescent="0.45">
      <c r="A7" s="110">
        <v>4</v>
      </c>
      <c r="B7" s="111" t="s">
        <v>188</v>
      </c>
      <c r="C7" s="110"/>
      <c r="D7" s="110"/>
      <c r="E7" s="110"/>
      <c r="F7" s="110"/>
      <c r="G7" s="147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</row>
    <row r="8" spans="1:23" x14ac:dyDescent="0.45">
      <c r="A8" s="110">
        <v>5</v>
      </c>
      <c r="B8" s="149" t="s">
        <v>58</v>
      </c>
      <c r="C8" s="110" t="s">
        <v>187</v>
      </c>
      <c r="D8" s="110"/>
      <c r="E8" s="110"/>
      <c r="F8" s="110"/>
      <c r="G8" s="147"/>
      <c r="H8" s="147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</row>
    <row r="9" spans="1:23" x14ac:dyDescent="0.45">
      <c r="A9" s="110">
        <v>6</v>
      </c>
      <c r="B9" s="150" t="s">
        <v>169</v>
      </c>
      <c r="C9" s="110" t="s">
        <v>187</v>
      </c>
      <c r="D9" s="110"/>
      <c r="E9" s="110"/>
      <c r="F9" s="110"/>
      <c r="G9" s="110"/>
      <c r="H9" s="147"/>
      <c r="I9" s="147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</row>
    <row r="10" spans="1:23" x14ac:dyDescent="0.45">
      <c r="A10" s="110">
        <v>7</v>
      </c>
      <c r="B10" s="148" t="s">
        <v>186</v>
      </c>
      <c r="C10" s="110" t="s">
        <v>189</v>
      </c>
      <c r="D10" s="110"/>
      <c r="E10" s="110"/>
      <c r="F10" s="110"/>
      <c r="G10" s="110"/>
      <c r="H10" s="147"/>
      <c r="I10" s="147"/>
      <c r="J10" s="147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</row>
    <row r="11" spans="1:23" x14ac:dyDescent="0.45">
      <c r="A11" s="110">
        <v>8</v>
      </c>
      <c r="B11" s="149" t="s">
        <v>58</v>
      </c>
      <c r="C11" s="110" t="s">
        <v>189</v>
      </c>
      <c r="D11" s="110"/>
      <c r="E11" s="110"/>
      <c r="F11" s="110"/>
      <c r="G11" s="110"/>
      <c r="H11" s="110"/>
      <c r="I11" s="147"/>
      <c r="J11" s="147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</row>
    <row r="12" spans="1:23" x14ac:dyDescent="0.45">
      <c r="A12" s="110">
        <v>9</v>
      </c>
      <c r="B12" s="151" t="s">
        <v>0</v>
      </c>
      <c r="C12" s="110" t="s">
        <v>187</v>
      </c>
      <c r="D12" s="110"/>
      <c r="E12" s="110"/>
      <c r="F12" s="110"/>
      <c r="G12" s="110"/>
      <c r="H12" s="110"/>
      <c r="I12" s="147"/>
      <c r="J12" s="147"/>
      <c r="K12" s="147"/>
      <c r="L12" s="110"/>
      <c r="M12" s="110"/>
      <c r="N12" s="110"/>
      <c r="O12" s="110"/>
      <c r="P12" s="110"/>
      <c r="Q12" s="111"/>
      <c r="R12" s="152"/>
      <c r="S12" s="152"/>
      <c r="T12" s="152"/>
      <c r="U12" s="152"/>
      <c r="V12" s="152"/>
      <c r="W12" s="152"/>
    </row>
    <row r="13" spans="1:23" x14ac:dyDescent="0.45">
      <c r="A13" s="110">
        <v>10</v>
      </c>
      <c r="B13" s="153" t="s">
        <v>169</v>
      </c>
      <c r="C13" s="110" t="s">
        <v>189</v>
      </c>
      <c r="D13" s="110"/>
      <c r="E13" s="110"/>
      <c r="F13" s="110"/>
      <c r="G13" s="110"/>
      <c r="H13" s="110"/>
      <c r="I13" s="110"/>
      <c r="J13" s="147"/>
      <c r="K13" s="147"/>
      <c r="L13" s="147"/>
      <c r="M13" s="110"/>
      <c r="N13" s="110"/>
      <c r="O13" s="110"/>
      <c r="P13" s="110"/>
      <c r="Q13" s="111"/>
      <c r="R13" s="152"/>
      <c r="S13" s="152"/>
      <c r="T13" s="152"/>
      <c r="U13" s="152"/>
      <c r="V13" s="152"/>
      <c r="W13" s="152"/>
    </row>
    <row r="14" spans="1:23" x14ac:dyDescent="0.45">
      <c r="A14" s="110">
        <v>11</v>
      </c>
      <c r="B14" s="151" t="s">
        <v>0</v>
      </c>
      <c r="C14" s="110" t="s">
        <v>189</v>
      </c>
      <c r="D14" s="110"/>
      <c r="E14" s="110"/>
      <c r="F14" s="110"/>
      <c r="G14" s="110"/>
      <c r="H14" s="110"/>
      <c r="I14" s="110"/>
      <c r="J14" s="147"/>
      <c r="K14" s="147"/>
      <c r="L14" s="147"/>
      <c r="M14" s="110"/>
      <c r="N14" s="110"/>
      <c r="O14" s="110"/>
      <c r="P14" s="110"/>
      <c r="Q14" s="111"/>
      <c r="R14" s="152"/>
      <c r="S14" s="152"/>
      <c r="T14" s="152"/>
      <c r="U14" s="152"/>
      <c r="V14" s="152"/>
      <c r="W14" s="152"/>
    </row>
    <row r="15" spans="1:23" x14ac:dyDescent="0.45">
      <c r="C15" s="154"/>
    </row>
    <row r="16" spans="1:23" x14ac:dyDescent="0.45">
      <c r="C16" s="154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8" tint="0.59999389629810485"/>
    <pageSetUpPr fitToPage="1"/>
  </sheetPr>
  <dimension ref="A1:U29"/>
  <sheetViews>
    <sheetView rightToLeft="1" view="pageBreakPreview" zoomScale="70" zoomScaleNormal="100" zoomScaleSheetLayoutView="70" workbookViewId="0">
      <selection activeCell="U22" sqref="U22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4.125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0" width="1.75" customWidth="1"/>
    <col min="21" max="21" width="25.75" customWidth="1"/>
  </cols>
  <sheetData>
    <row r="1" spans="1:21" ht="5.0999999999999996" customHeight="1" x14ac:dyDescent="0.45"/>
    <row r="2" spans="1:21" ht="25.15" customHeight="1" x14ac:dyDescent="0.2">
      <c r="B2"/>
      <c r="C2" s="59"/>
      <c r="D2" s="59"/>
      <c r="E2" s="55" t="s">
        <v>165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1" ht="25.15" customHeight="1" x14ac:dyDescent="0.2">
      <c r="B3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1" ht="46.5" customHeight="1" x14ac:dyDescent="0.2">
      <c r="B4" s="44"/>
      <c r="C4" s="250" t="s">
        <v>1</v>
      </c>
      <c r="D4" s="250" t="s">
        <v>2</v>
      </c>
      <c r="E4" s="252" t="s">
        <v>3</v>
      </c>
      <c r="F4" s="252" t="s">
        <v>42</v>
      </c>
      <c r="G4" s="87" t="s">
        <v>94</v>
      </c>
      <c r="H4" s="55"/>
      <c r="I4" s="88" t="s">
        <v>75</v>
      </c>
      <c r="J4" s="89"/>
      <c r="K4" s="90"/>
      <c r="L4" s="55"/>
      <c r="M4" s="87" t="s">
        <v>74</v>
      </c>
      <c r="N4" s="89"/>
      <c r="O4" s="93"/>
      <c r="P4" s="55"/>
      <c r="Q4" s="283" t="s">
        <v>73</v>
      </c>
      <c r="R4" s="284"/>
      <c r="S4" s="285"/>
      <c r="T4" s="59"/>
      <c r="U4" s="250" t="s">
        <v>150</v>
      </c>
    </row>
    <row r="5" spans="1:21" s="5" customFormat="1" ht="41.25" customHeight="1" x14ac:dyDescent="0.2">
      <c r="A5"/>
      <c r="B5" s="44"/>
      <c r="C5" s="251"/>
      <c r="D5" s="251"/>
      <c r="E5" s="253"/>
      <c r="F5" s="253"/>
      <c r="G5" s="87" t="s">
        <v>149</v>
      </c>
      <c r="H5" s="55"/>
      <c r="I5" s="112" t="s">
        <v>150</v>
      </c>
      <c r="J5" s="91" t="s">
        <v>42</v>
      </c>
      <c r="K5" s="112" t="s">
        <v>152</v>
      </c>
      <c r="L5" s="55"/>
      <c r="M5" s="112" t="s">
        <v>150</v>
      </c>
      <c r="N5" s="87" t="s">
        <v>42</v>
      </c>
      <c r="O5" s="112" t="s">
        <v>152</v>
      </c>
      <c r="P5" s="55"/>
      <c r="Q5" s="87" t="s">
        <v>32</v>
      </c>
      <c r="R5" s="92" t="s">
        <v>167</v>
      </c>
      <c r="S5" s="87" t="s">
        <v>151</v>
      </c>
      <c r="T5" s="59"/>
      <c r="U5" s="251"/>
    </row>
    <row r="6" spans="1:21" ht="22.5" x14ac:dyDescent="0.2">
      <c r="B6" s="44"/>
      <c r="C6" s="288" t="s">
        <v>50</v>
      </c>
      <c r="D6" s="273" t="s">
        <v>39</v>
      </c>
      <c r="E6" s="7" t="s">
        <v>35</v>
      </c>
      <c r="F6" s="270">
        <f>'اطلاعات پایه'!C6</f>
        <v>0</v>
      </c>
      <c r="G6" s="270">
        <v>52</v>
      </c>
      <c r="H6" s="55"/>
      <c r="I6" s="270">
        <v>182</v>
      </c>
      <c r="J6" s="247">
        <f>IF('اطلاعات پایه'!C6&lt;=200,0,IF(AND('اطلاعات پایه'!C6&gt;200,'اطلاعات پایه'!C6&lt;=500),'اطلاعات پایه'!C6-200,IF('اطلاعات پایه'!C6&gt;500,300,0)))</f>
        <v>0</v>
      </c>
      <c r="K6" s="270">
        <f>J6*I6/1000</f>
        <v>0</v>
      </c>
      <c r="L6" s="55"/>
      <c r="M6" s="270">
        <v>152</v>
      </c>
      <c r="N6" s="270">
        <f>IF('اطلاعات پایه'!C6&lt;=500,0,IF('اطلاعات پایه'!C6&gt;500,'اطلاعات پایه'!C6-500,0))</f>
        <v>0</v>
      </c>
      <c r="O6" s="270">
        <f>N6*M6/1000</f>
        <v>0</v>
      </c>
      <c r="P6" s="55"/>
      <c r="Q6" s="270">
        <f>G6+K6+O6</f>
        <v>52</v>
      </c>
      <c r="R6" s="289">
        <f>'اطلاعات پایه'!D6</f>
        <v>1</v>
      </c>
      <c r="S6" s="270">
        <f>R6*Q6</f>
        <v>52</v>
      </c>
      <c r="T6" s="59"/>
      <c r="U6" s="247" t="e">
        <f>S6*1000/F6</f>
        <v>#DIV/0!</v>
      </c>
    </row>
    <row r="7" spans="1:21" ht="22.5" x14ac:dyDescent="0.2">
      <c r="B7" s="44"/>
      <c r="C7" s="288"/>
      <c r="D7" s="273"/>
      <c r="E7" s="7" t="s">
        <v>82</v>
      </c>
      <c r="F7" s="270"/>
      <c r="G7" s="270"/>
      <c r="H7" s="55"/>
      <c r="I7" s="270"/>
      <c r="J7" s="248"/>
      <c r="K7" s="270"/>
      <c r="L7" s="55"/>
      <c r="M7" s="270"/>
      <c r="N7" s="270"/>
      <c r="O7" s="270"/>
      <c r="P7" s="55"/>
      <c r="Q7" s="270"/>
      <c r="R7" s="289"/>
      <c r="S7" s="270"/>
      <c r="T7" s="59"/>
      <c r="U7" s="248"/>
    </row>
    <row r="8" spans="1:21" ht="22.5" x14ac:dyDescent="0.2">
      <c r="B8" s="44"/>
      <c r="C8" s="288"/>
      <c r="D8" s="273"/>
      <c r="E8" s="7" t="s">
        <v>36</v>
      </c>
      <c r="F8" s="270"/>
      <c r="G8" s="270"/>
      <c r="H8" s="55"/>
      <c r="I8" s="270"/>
      <c r="J8" s="248"/>
      <c r="K8" s="270"/>
      <c r="L8" s="55"/>
      <c r="M8" s="270"/>
      <c r="N8" s="270"/>
      <c r="O8" s="270"/>
      <c r="P8" s="55"/>
      <c r="Q8" s="270"/>
      <c r="R8" s="289"/>
      <c r="S8" s="270"/>
      <c r="T8" s="59"/>
      <c r="U8" s="248"/>
    </row>
    <row r="9" spans="1:21" ht="22.5" x14ac:dyDescent="0.2">
      <c r="B9" s="44"/>
      <c r="C9" s="288"/>
      <c r="D9" s="273"/>
      <c r="E9" s="7" t="s">
        <v>161</v>
      </c>
      <c r="F9" s="270"/>
      <c r="G9" s="270"/>
      <c r="H9" s="55"/>
      <c r="I9" s="270"/>
      <c r="J9" s="248"/>
      <c r="K9" s="270"/>
      <c r="L9" s="55"/>
      <c r="M9" s="270"/>
      <c r="N9" s="270"/>
      <c r="O9" s="270"/>
      <c r="P9" s="55"/>
      <c r="Q9" s="270"/>
      <c r="R9" s="289"/>
      <c r="S9" s="270"/>
      <c r="T9" s="59"/>
      <c r="U9" s="248"/>
    </row>
    <row r="10" spans="1:21" ht="22.5" x14ac:dyDescent="0.2">
      <c r="B10" s="44"/>
      <c r="C10" s="288"/>
      <c r="D10" s="273"/>
      <c r="E10" s="7" t="s">
        <v>41</v>
      </c>
      <c r="F10" s="270"/>
      <c r="G10" s="270"/>
      <c r="H10" s="55"/>
      <c r="I10" s="270"/>
      <c r="J10" s="249"/>
      <c r="K10" s="270"/>
      <c r="L10" s="55"/>
      <c r="M10" s="270"/>
      <c r="N10" s="270"/>
      <c r="O10" s="270"/>
      <c r="P10" s="55"/>
      <c r="Q10" s="270"/>
      <c r="R10" s="289"/>
      <c r="S10" s="270"/>
      <c r="T10" s="59"/>
      <c r="U10" s="249"/>
    </row>
    <row r="11" spans="1:21" ht="37.5" customHeight="1" x14ac:dyDescent="0.2">
      <c r="B11" s="44"/>
      <c r="C11" s="288"/>
      <c r="D11" s="274" t="s">
        <v>45</v>
      </c>
      <c r="E11" s="21" t="s">
        <v>10</v>
      </c>
      <c r="F11" s="259">
        <f>F6</f>
        <v>0</v>
      </c>
      <c r="G11" s="259">
        <v>13</v>
      </c>
      <c r="H11" s="55"/>
      <c r="I11" s="259">
        <v>73</v>
      </c>
      <c r="J11" s="259">
        <f>J6</f>
        <v>0</v>
      </c>
      <c r="K11" s="259">
        <f>J11*I11/1000</f>
        <v>0</v>
      </c>
      <c r="L11" s="55"/>
      <c r="M11" s="259">
        <v>53</v>
      </c>
      <c r="N11" s="259">
        <f>N6</f>
        <v>0</v>
      </c>
      <c r="O11" s="259">
        <f>N11*M11/1000</f>
        <v>0</v>
      </c>
      <c r="P11" s="55"/>
      <c r="Q11" s="259">
        <f>G11+K11+O11</f>
        <v>13</v>
      </c>
      <c r="R11" s="290">
        <f>R6</f>
        <v>1</v>
      </c>
      <c r="S11" s="259">
        <f>R11*Q11</f>
        <v>13</v>
      </c>
      <c r="T11" s="59"/>
      <c r="U11" s="259" t="e">
        <f>S11*1000/F11</f>
        <v>#DIV/0!</v>
      </c>
    </row>
    <row r="12" spans="1:21" ht="22.5" x14ac:dyDescent="0.2">
      <c r="B12" s="44"/>
      <c r="C12" s="288"/>
      <c r="D12" s="274"/>
      <c r="E12" s="21" t="s">
        <v>48</v>
      </c>
      <c r="F12" s="259"/>
      <c r="G12" s="259"/>
      <c r="H12" s="55"/>
      <c r="I12" s="259"/>
      <c r="J12" s="259"/>
      <c r="K12" s="259"/>
      <c r="L12" s="55"/>
      <c r="M12" s="259"/>
      <c r="N12" s="259"/>
      <c r="O12" s="259"/>
      <c r="P12" s="55"/>
      <c r="Q12" s="259"/>
      <c r="R12" s="290"/>
      <c r="S12" s="259"/>
      <c r="T12" s="59"/>
      <c r="U12" s="259"/>
    </row>
    <row r="13" spans="1:21" ht="22.5" x14ac:dyDescent="0.2">
      <c r="B13" s="44"/>
      <c r="C13" s="288"/>
      <c r="D13" s="274"/>
      <c r="E13" s="21" t="s">
        <v>11</v>
      </c>
      <c r="F13" s="259"/>
      <c r="G13" s="259"/>
      <c r="H13" s="55"/>
      <c r="I13" s="259"/>
      <c r="J13" s="259"/>
      <c r="K13" s="259"/>
      <c r="L13" s="55"/>
      <c r="M13" s="259"/>
      <c r="N13" s="259"/>
      <c r="O13" s="259"/>
      <c r="P13" s="55"/>
      <c r="Q13" s="259"/>
      <c r="R13" s="290"/>
      <c r="S13" s="259"/>
      <c r="T13" s="59"/>
      <c r="U13" s="259"/>
    </row>
    <row r="14" spans="1:21" ht="22.5" x14ac:dyDescent="0.2">
      <c r="B14" s="44"/>
      <c r="C14" s="288"/>
      <c r="D14" s="274"/>
      <c r="E14" s="21" t="s">
        <v>12</v>
      </c>
      <c r="F14" s="259"/>
      <c r="G14" s="259"/>
      <c r="H14" s="55"/>
      <c r="I14" s="259"/>
      <c r="J14" s="259"/>
      <c r="K14" s="259"/>
      <c r="L14" s="55"/>
      <c r="M14" s="259"/>
      <c r="N14" s="259"/>
      <c r="O14" s="259"/>
      <c r="P14" s="55"/>
      <c r="Q14" s="259"/>
      <c r="R14" s="290"/>
      <c r="S14" s="259"/>
      <c r="T14" s="59"/>
      <c r="U14" s="259"/>
    </row>
    <row r="15" spans="1:21" ht="22.5" x14ac:dyDescent="0.2">
      <c r="B15" s="44"/>
      <c r="C15" s="288"/>
      <c r="D15" s="274"/>
      <c r="E15" s="21" t="s">
        <v>47</v>
      </c>
      <c r="F15" s="259"/>
      <c r="G15" s="259"/>
      <c r="H15" s="55"/>
      <c r="I15" s="259"/>
      <c r="J15" s="259"/>
      <c r="K15" s="259"/>
      <c r="L15" s="55"/>
      <c r="M15" s="259"/>
      <c r="N15" s="259"/>
      <c r="O15" s="259"/>
      <c r="P15" s="55"/>
      <c r="Q15" s="259"/>
      <c r="R15" s="290"/>
      <c r="S15" s="259"/>
      <c r="T15" s="59"/>
      <c r="U15" s="259"/>
    </row>
    <row r="16" spans="1:21" s="187" customFormat="1" ht="22.5" customHeight="1" x14ac:dyDescent="0.25">
      <c r="A16" s="324"/>
      <c r="B16" s="325"/>
      <c r="C16" s="326" t="s">
        <v>79</v>
      </c>
      <c r="D16" s="326"/>
      <c r="E16" s="326"/>
      <c r="F16" s="327"/>
      <c r="G16" s="328">
        <f>G11+G6</f>
        <v>65</v>
      </c>
      <c r="H16" s="315"/>
      <c r="I16" s="328">
        <f>SUM(I6:I15)</f>
        <v>255</v>
      </c>
      <c r="J16" s="328"/>
      <c r="K16" s="328">
        <f>SUM(K6:K15)</f>
        <v>0</v>
      </c>
      <c r="L16" s="315"/>
      <c r="M16" s="328">
        <f>SUM(M6:M15)</f>
        <v>205</v>
      </c>
      <c r="N16" s="328"/>
      <c r="O16" s="328">
        <f>SUM(O6:O15)</f>
        <v>0</v>
      </c>
      <c r="P16" s="315"/>
      <c r="Q16" s="328"/>
      <c r="R16" s="328"/>
      <c r="S16" s="328">
        <f>SUM(S6:S15)</f>
        <v>65</v>
      </c>
      <c r="T16" s="329"/>
      <c r="U16" s="330" t="e">
        <f>SUM(U6:U14)</f>
        <v>#DIV/0!</v>
      </c>
    </row>
    <row r="17" spans="1:21" s="10" customFormat="1" ht="22.5" customHeight="1" x14ac:dyDescent="0.25">
      <c r="A17"/>
      <c r="B17" s="44"/>
      <c r="C17" s="287" t="s">
        <v>200</v>
      </c>
      <c r="D17" s="287"/>
      <c r="E17" s="287"/>
      <c r="F17" s="241"/>
      <c r="G17" s="192">
        <f>G16-G18</f>
        <v>52</v>
      </c>
      <c r="H17" s="181"/>
      <c r="I17" s="192">
        <f>I16-I18</f>
        <v>204</v>
      </c>
      <c r="J17" s="192">
        <f>J16-J18</f>
        <v>0</v>
      </c>
      <c r="K17" s="192">
        <f>K16-K18</f>
        <v>0</v>
      </c>
      <c r="L17" s="181"/>
      <c r="M17" s="192">
        <f>M16-M18</f>
        <v>164</v>
      </c>
      <c r="N17" s="192">
        <f>N16-N18</f>
        <v>0</v>
      </c>
      <c r="O17" s="192">
        <f>O16-O18</f>
        <v>0</v>
      </c>
      <c r="P17" s="181"/>
      <c r="Q17" s="192"/>
      <c r="R17" s="192"/>
      <c r="S17" s="192">
        <f>S16-S18</f>
        <v>52</v>
      </c>
      <c r="T17" s="59"/>
      <c r="U17" s="28" t="e">
        <f>U16-U18</f>
        <v>#DIV/0!</v>
      </c>
    </row>
    <row r="18" spans="1:21" s="187" customFormat="1" ht="22.5" customHeight="1" x14ac:dyDescent="0.25">
      <c r="A18" s="180"/>
      <c r="B18" s="191"/>
      <c r="C18" s="287" t="s">
        <v>207</v>
      </c>
      <c r="D18" s="287"/>
      <c r="E18" s="287"/>
      <c r="F18" s="241"/>
      <c r="G18" s="192">
        <f>G16*0.2</f>
        <v>13</v>
      </c>
      <c r="H18" s="181"/>
      <c r="I18" s="192">
        <f>I16*0.2</f>
        <v>51</v>
      </c>
      <c r="J18" s="192">
        <f>J16*0.2</f>
        <v>0</v>
      </c>
      <c r="K18" s="192">
        <f>K16*0.2</f>
        <v>0</v>
      </c>
      <c r="L18" s="181"/>
      <c r="M18" s="192">
        <f>M16*0.2</f>
        <v>41</v>
      </c>
      <c r="N18" s="192">
        <f>N16*0.2</f>
        <v>0</v>
      </c>
      <c r="O18" s="192">
        <f>O16*0.2</f>
        <v>0</v>
      </c>
      <c r="P18" s="181"/>
      <c r="Q18" s="192"/>
      <c r="R18" s="192"/>
      <c r="S18" s="192">
        <f>S16*0.2</f>
        <v>13</v>
      </c>
      <c r="T18" s="193"/>
      <c r="U18" s="183" t="e">
        <f>U16*0.2</f>
        <v>#DIV/0!</v>
      </c>
    </row>
    <row r="19" spans="1:21" ht="22.5" customHeight="1" x14ac:dyDescent="0.2">
      <c r="B19" s="59"/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60"/>
      <c r="Q19" s="60"/>
      <c r="R19" s="60"/>
      <c r="S19" s="59"/>
      <c r="T19" s="59"/>
    </row>
    <row r="20" spans="1:21" ht="22.5" customHeight="1" x14ac:dyDescent="0.2">
      <c r="B20" s="59"/>
      <c r="C20" s="62" t="s">
        <v>156</v>
      </c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9"/>
    </row>
    <row r="21" spans="1:21" ht="45" customHeight="1" x14ac:dyDescent="0.2">
      <c r="B21" s="59"/>
      <c r="C21" s="269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62"/>
      <c r="O21" s="60"/>
      <c r="P21" s="60"/>
      <c r="Q21" s="60"/>
      <c r="R21" s="60"/>
      <c r="S21" s="59"/>
      <c r="T21" s="59"/>
    </row>
    <row r="22" spans="1:21" ht="22.5" customHeight="1" x14ac:dyDescent="0.2">
      <c r="B22" s="59"/>
      <c r="C22" s="62" t="s">
        <v>83</v>
      </c>
      <c r="D22" s="59"/>
      <c r="E22" s="62"/>
      <c r="F22" s="62"/>
      <c r="G22" s="62"/>
      <c r="H22" s="62"/>
      <c r="I22" s="59"/>
      <c r="J22" s="62"/>
      <c r="K22" s="62"/>
      <c r="L22" s="62"/>
      <c r="M22" s="59"/>
      <c r="N22" s="62"/>
      <c r="O22" s="60"/>
      <c r="P22" s="60"/>
      <c r="Q22" s="60"/>
      <c r="R22" s="60"/>
      <c r="S22" s="59"/>
      <c r="T22" s="59"/>
    </row>
    <row r="23" spans="1:21" ht="45" customHeight="1" x14ac:dyDescent="0.2">
      <c r="B23" s="59"/>
      <c r="C23" s="269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57"/>
      <c r="Q23" s="57"/>
      <c r="R23" s="57"/>
      <c r="S23" s="59"/>
      <c r="T23" s="59"/>
    </row>
    <row r="24" spans="1:21" ht="22.5" customHeight="1" x14ac:dyDescent="0.2">
      <c r="B24" s="59"/>
      <c r="C24" s="56" t="str">
        <f>'اطلاعات پایه'!B22</f>
        <v>دستمزد طراحی در ابتدای کار در قالب 2 فقره چک برای ابتدا و انتهای قرارداد دریافت و کار آغاز می شود.</v>
      </c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57"/>
      <c r="R24" s="57"/>
      <c r="S24" s="59"/>
      <c r="T24" s="59"/>
    </row>
    <row r="25" spans="1:21" ht="5.0999999999999996" customHeight="1" x14ac:dyDescent="0.2">
      <c r="B25" s="59"/>
      <c r="C25" s="56"/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9"/>
    </row>
    <row r="26" spans="1:21" x14ac:dyDescent="0.45">
      <c r="C26" s="47" t="str">
        <f>'اطلاعات پایه'!B23</f>
        <v>اعداد فوق تا 2 ماه از زمان صدور فاکتور معتبر است و پس از آن مشمول تعدیل می گردد.</v>
      </c>
    </row>
    <row r="27" spans="1:21" x14ac:dyDescent="0.45">
      <c r="C27" s="25" t="str">
        <f>'اطلاعات پایه'!B24</f>
        <v>شرکت پیشرو اندیشان پادرا - بانک پارسیان
شبا: IR090540125720101154583607
شماره کارت:  6221068800111087</v>
      </c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  <row r="29" spans="1:21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8">
    <mergeCell ref="U11:U15"/>
    <mergeCell ref="C21:M21"/>
    <mergeCell ref="Q4:S4"/>
    <mergeCell ref="S6:S10"/>
    <mergeCell ref="M6:M10"/>
    <mergeCell ref="F4:F5"/>
    <mergeCell ref="C4:C5"/>
    <mergeCell ref="D4:D5"/>
    <mergeCell ref="E4:E5"/>
    <mergeCell ref="S11:S15"/>
    <mergeCell ref="R6:R10"/>
    <mergeCell ref="R11:R15"/>
    <mergeCell ref="Q11:Q15"/>
    <mergeCell ref="Q6:Q10"/>
    <mergeCell ref="F11:F15"/>
    <mergeCell ref="U4:U5"/>
    <mergeCell ref="C23:O23"/>
    <mergeCell ref="M11:M15"/>
    <mergeCell ref="N11:N15"/>
    <mergeCell ref="O11:O15"/>
    <mergeCell ref="C16:E16"/>
    <mergeCell ref="C18:E18"/>
    <mergeCell ref="D11:D15"/>
    <mergeCell ref="G11:G15"/>
    <mergeCell ref="I11:I15"/>
    <mergeCell ref="J11:J15"/>
    <mergeCell ref="K11:K15"/>
    <mergeCell ref="C6:C15"/>
    <mergeCell ref="F6:F10"/>
    <mergeCell ref="C17:E17"/>
    <mergeCell ref="N6:N10"/>
    <mergeCell ref="O6:O10"/>
    <mergeCell ref="U6:U10"/>
    <mergeCell ref="K6:K10"/>
    <mergeCell ref="D6:D10"/>
    <mergeCell ref="I6:I10"/>
    <mergeCell ref="G6:G10"/>
    <mergeCell ref="J6:J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5" tint="0.79998168889431442"/>
    <pageSetUpPr fitToPage="1"/>
  </sheetPr>
  <dimension ref="A1:V29"/>
  <sheetViews>
    <sheetView rightToLeft="1" view="pageBreakPreview" zoomScale="70" zoomScaleNormal="100" zoomScaleSheetLayoutView="70" workbookViewId="0">
      <selection activeCell="A16" sqref="A16:XFD16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4.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80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5"/>
    </row>
    <row r="3" spans="1:22" ht="25.15" customHeight="1" x14ac:dyDescent="0.2">
      <c r="B3" s="59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5"/>
    </row>
    <row r="4" spans="1:22" ht="46.5" customHeight="1" x14ac:dyDescent="0.2">
      <c r="B4" s="44"/>
      <c r="C4" s="250" t="s">
        <v>1</v>
      </c>
      <c r="D4" s="250" t="s">
        <v>2</v>
      </c>
      <c r="E4" s="252" t="s">
        <v>3</v>
      </c>
      <c r="F4" s="252" t="s">
        <v>42</v>
      </c>
      <c r="G4" s="87" t="s">
        <v>94</v>
      </c>
      <c r="H4" s="55"/>
      <c r="I4" s="88" t="s">
        <v>76</v>
      </c>
      <c r="J4" s="89"/>
      <c r="K4" s="90"/>
      <c r="L4" s="55"/>
      <c r="M4" s="87" t="s">
        <v>77</v>
      </c>
      <c r="N4" s="89"/>
      <c r="O4" s="93"/>
      <c r="P4" s="55"/>
      <c r="Q4" s="283" t="s">
        <v>73</v>
      </c>
      <c r="R4" s="284"/>
      <c r="S4" s="285"/>
      <c r="T4" s="55"/>
      <c r="V4" s="250" t="s">
        <v>150</v>
      </c>
    </row>
    <row r="5" spans="1:22" s="5" customFormat="1" ht="41.25" customHeight="1" x14ac:dyDescent="0.2">
      <c r="A5"/>
      <c r="B5" s="44"/>
      <c r="C5" s="251"/>
      <c r="D5" s="251"/>
      <c r="E5" s="253"/>
      <c r="F5" s="253"/>
      <c r="G5" s="87" t="s">
        <v>149</v>
      </c>
      <c r="H5" s="55"/>
      <c r="I5" s="112" t="s">
        <v>150</v>
      </c>
      <c r="J5" s="91" t="s">
        <v>42</v>
      </c>
      <c r="K5" s="112" t="s">
        <v>152</v>
      </c>
      <c r="L5" s="55"/>
      <c r="M5" s="112" t="s">
        <v>150</v>
      </c>
      <c r="N5" s="87" t="s">
        <v>42</v>
      </c>
      <c r="O5" s="112" t="s">
        <v>152</v>
      </c>
      <c r="P5" s="55"/>
      <c r="Q5" s="87" t="s">
        <v>32</v>
      </c>
      <c r="R5" s="92" t="s">
        <v>167</v>
      </c>
      <c r="S5" s="87" t="s">
        <v>151</v>
      </c>
      <c r="T5" s="55"/>
      <c r="U5"/>
      <c r="V5" s="251"/>
    </row>
    <row r="6" spans="1:22" ht="37.5" customHeight="1" x14ac:dyDescent="0.2">
      <c r="B6" s="44"/>
      <c r="C6" s="291" t="s">
        <v>49</v>
      </c>
      <c r="D6" s="294" t="s">
        <v>17</v>
      </c>
      <c r="E6" s="7" t="s">
        <v>18</v>
      </c>
      <c r="F6" s="270">
        <f>'اطلاعات پایه'!C7</f>
        <v>0</v>
      </c>
      <c r="G6" s="270">
        <v>73</v>
      </c>
      <c r="H6" s="55"/>
      <c r="I6" s="270">
        <v>187</v>
      </c>
      <c r="J6" s="270">
        <f>IF('اطلاعات پایه'!C7&lt;=200,0,IF(AND('اطلاعات پایه'!C7&gt;200,'اطلاعات پایه'!C7&lt;=500),'اطلاعات پایه'!C7-200,IF('اطلاعات پایه'!C7&gt;500,300,0)))</f>
        <v>0</v>
      </c>
      <c r="K6" s="270">
        <f>J6*I6/1000</f>
        <v>0</v>
      </c>
      <c r="L6" s="55"/>
      <c r="M6" s="270">
        <v>157</v>
      </c>
      <c r="N6" s="270">
        <f>IF('اطلاعات پایه'!C7&lt;=500,0,IF('اطلاعات پایه'!C7&gt;500,'اطلاعات پایه'!C7-500,0))</f>
        <v>0</v>
      </c>
      <c r="O6" s="270">
        <f>N6*M6/1000</f>
        <v>0</v>
      </c>
      <c r="P6" s="55"/>
      <c r="Q6" s="270">
        <f>G6+K6+O6</f>
        <v>73</v>
      </c>
      <c r="R6" s="289">
        <f>'اطلاعات پایه'!D7</f>
        <v>1</v>
      </c>
      <c r="S6" s="270">
        <f>R6*Q6</f>
        <v>73</v>
      </c>
      <c r="T6" s="55"/>
      <c r="V6" s="270" t="e">
        <f>S6*1000/F6</f>
        <v>#DIV/0!</v>
      </c>
    </row>
    <row r="7" spans="1:22" ht="56.25" x14ac:dyDescent="0.2">
      <c r="B7" s="44"/>
      <c r="C7" s="292"/>
      <c r="D7" s="295"/>
      <c r="E7" s="7" t="s">
        <v>19</v>
      </c>
      <c r="F7" s="270"/>
      <c r="G7" s="270"/>
      <c r="H7" s="55"/>
      <c r="I7" s="270"/>
      <c r="J7" s="270"/>
      <c r="K7" s="270"/>
      <c r="L7" s="55"/>
      <c r="M7" s="270"/>
      <c r="N7" s="270"/>
      <c r="O7" s="270"/>
      <c r="P7" s="55"/>
      <c r="Q7" s="270"/>
      <c r="R7" s="289"/>
      <c r="S7" s="270"/>
      <c r="T7" s="55"/>
      <c r="V7" s="270"/>
    </row>
    <row r="8" spans="1:22" ht="37.5" x14ac:dyDescent="0.2">
      <c r="B8" s="44"/>
      <c r="C8" s="292"/>
      <c r="D8" s="296"/>
      <c r="E8" s="7" t="s">
        <v>20</v>
      </c>
      <c r="F8" s="270"/>
      <c r="G8" s="270"/>
      <c r="H8" s="55"/>
      <c r="I8" s="270"/>
      <c r="J8" s="270"/>
      <c r="K8" s="270"/>
      <c r="L8" s="55"/>
      <c r="M8" s="270"/>
      <c r="N8" s="270"/>
      <c r="O8" s="270"/>
      <c r="P8" s="55"/>
      <c r="Q8" s="270"/>
      <c r="R8" s="289"/>
      <c r="S8" s="270"/>
      <c r="T8" s="55"/>
      <c r="V8" s="270"/>
    </row>
    <row r="9" spans="1:22" ht="37.5" customHeight="1" x14ac:dyDescent="0.2">
      <c r="B9" s="44"/>
      <c r="C9" s="292"/>
      <c r="D9" s="298" t="s">
        <v>21</v>
      </c>
      <c r="E9" s="21" t="s">
        <v>22</v>
      </c>
      <c r="F9" s="259">
        <f>F6</f>
        <v>0</v>
      </c>
      <c r="G9" s="259">
        <v>32</v>
      </c>
      <c r="H9" s="55"/>
      <c r="I9" s="259">
        <v>68</v>
      </c>
      <c r="J9" s="259">
        <f>J6</f>
        <v>0</v>
      </c>
      <c r="K9" s="259">
        <f>J9*I9/1000</f>
        <v>0</v>
      </c>
      <c r="L9" s="55"/>
      <c r="M9" s="259">
        <v>58</v>
      </c>
      <c r="N9" s="259">
        <f>N6</f>
        <v>0</v>
      </c>
      <c r="O9" s="259">
        <f>N9*M9/1000</f>
        <v>0</v>
      </c>
      <c r="P9" s="55"/>
      <c r="Q9" s="259">
        <f>G9+K9+O9</f>
        <v>32</v>
      </c>
      <c r="R9" s="290">
        <f>R6</f>
        <v>1</v>
      </c>
      <c r="S9" s="259">
        <f>R9*Q9</f>
        <v>32</v>
      </c>
      <c r="T9" s="55"/>
      <c r="V9" s="259" t="e">
        <f>S9*1000/F9</f>
        <v>#DIV/0!</v>
      </c>
    </row>
    <row r="10" spans="1:22" ht="37.5" x14ac:dyDescent="0.2">
      <c r="B10" s="44"/>
      <c r="C10" s="292"/>
      <c r="D10" s="299"/>
      <c r="E10" s="21" t="s">
        <v>23</v>
      </c>
      <c r="F10" s="259"/>
      <c r="G10" s="259"/>
      <c r="H10" s="55"/>
      <c r="I10" s="259"/>
      <c r="J10" s="259"/>
      <c r="K10" s="259"/>
      <c r="L10" s="55"/>
      <c r="M10" s="259"/>
      <c r="N10" s="259"/>
      <c r="O10" s="259"/>
      <c r="P10" s="55"/>
      <c r="Q10" s="259"/>
      <c r="R10" s="290"/>
      <c r="S10" s="259"/>
      <c r="T10" s="55"/>
      <c r="V10" s="259"/>
    </row>
    <row r="11" spans="1:22" ht="37.5" x14ac:dyDescent="0.2">
      <c r="B11" s="44"/>
      <c r="C11" s="292"/>
      <c r="D11" s="299"/>
      <c r="E11" s="21" t="s">
        <v>24</v>
      </c>
      <c r="F11" s="259"/>
      <c r="G11" s="259"/>
      <c r="H11" s="55"/>
      <c r="I11" s="259"/>
      <c r="J11" s="259"/>
      <c r="K11" s="259"/>
      <c r="L11" s="55"/>
      <c r="M11" s="259"/>
      <c r="N11" s="259"/>
      <c r="O11" s="259"/>
      <c r="P11" s="55"/>
      <c r="Q11" s="259"/>
      <c r="R11" s="290"/>
      <c r="S11" s="259"/>
      <c r="T11" s="55"/>
      <c r="V11" s="259" t="e">
        <f>T11*100000/R11</f>
        <v>#DIV/0!</v>
      </c>
    </row>
    <row r="12" spans="1:22" ht="22.5" x14ac:dyDescent="0.2">
      <c r="B12" s="44"/>
      <c r="C12" s="292"/>
      <c r="D12" s="299"/>
      <c r="E12" s="21" t="s">
        <v>25</v>
      </c>
      <c r="F12" s="259"/>
      <c r="G12" s="259"/>
      <c r="H12" s="55"/>
      <c r="I12" s="259"/>
      <c r="J12" s="259"/>
      <c r="K12" s="259"/>
      <c r="L12" s="55"/>
      <c r="M12" s="259"/>
      <c r="N12" s="259"/>
      <c r="O12" s="259"/>
      <c r="P12" s="55"/>
      <c r="Q12" s="259"/>
      <c r="R12" s="290"/>
      <c r="S12" s="259"/>
      <c r="T12" s="55"/>
      <c r="V12" s="259"/>
    </row>
    <row r="13" spans="1:22" ht="22.5" x14ac:dyDescent="0.2">
      <c r="B13" s="44"/>
      <c r="C13" s="292"/>
      <c r="D13" s="299"/>
      <c r="E13" s="21" t="s">
        <v>26</v>
      </c>
      <c r="F13" s="259"/>
      <c r="G13" s="259"/>
      <c r="H13" s="55"/>
      <c r="I13" s="259"/>
      <c r="J13" s="259"/>
      <c r="K13" s="259"/>
      <c r="L13" s="55"/>
      <c r="M13" s="259"/>
      <c r="N13" s="259"/>
      <c r="O13" s="259"/>
      <c r="P13" s="55"/>
      <c r="Q13" s="259"/>
      <c r="R13" s="290"/>
      <c r="S13" s="259"/>
      <c r="T13" s="55"/>
      <c r="V13" s="259"/>
    </row>
    <row r="14" spans="1:22" ht="22.5" x14ac:dyDescent="0.2">
      <c r="B14" s="44"/>
      <c r="C14" s="292"/>
      <c r="D14" s="299"/>
      <c r="E14" s="21" t="s">
        <v>27</v>
      </c>
      <c r="F14" s="259"/>
      <c r="G14" s="259"/>
      <c r="H14" s="55"/>
      <c r="I14" s="259"/>
      <c r="J14" s="259"/>
      <c r="K14" s="259"/>
      <c r="L14" s="55"/>
      <c r="M14" s="259"/>
      <c r="N14" s="259"/>
      <c r="O14" s="259"/>
      <c r="P14" s="55"/>
      <c r="Q14" s="259"/>
      <c r="R14" s="290"/>
      <c r="S14" s="259"/>
      <c r="T14" s="55"/>
      <c r="V14" s="259"/>
    </row>
    <row r="15" spans="1:22" ht="22.5" x14ac:dyDescent="0.2">
      <c r="B15" s="44"/>
      <c r="C15" s="293"/>
      <c r="D15" s="300"/>
      <c r="E15" s="21" t="s">
        <v>28</v>
      </c>
      <c r="F15" s="259"/>
      <c r="G15" s="259"/>
      <c r="H15" s="55"/>
      <c r="I15" s="259"/>
      <c r="J15" s="259"/>
      <c r="K15" s="259"/>
      <c r="L15" s="55"/>
      <c r="M15" s="259"/>
      <c r="N15" s="259"/>
      <c r="O15" s="259"/>
      <c r="P15" s="55"/>
      <c r="Q15" s="259"/>
      <c r="R15" s="290"/>
      <c r="S15" s="259"/>
      <c r="T15" s="55"/>
      <c r="V15" s="259" t="e">
        <f>V18-V17</f>
        <v>#DIV/0!</v>
      </c>
    </row>
    <row r="16" spans="1:22" s="187" customFormat="1" ht="22.5" customHeight="1" x14ac:dyDescent="0.25">
      <c r="A16" s="180"/>
      <c r="B16" s="191"/>
      <c r="C16" s="318" t="s">
        <v>79</v>
      </c>
      <c r="D16" s="318"/>
      <c r="E16" s="318"/>
      <c r="F16" s="319"/>
      <c r="G16" s="320">
        <f>G9+G6</f>
        <v>105</v>
      </c>
      <c r="H16" s="315"/>
      <c r="I16" s="320">
        <f>SUM(I6:I15)</f>
        <v>255</v>
      </c>
      <c r="J16" s="320"/>
      <c r="K16" s="320">
        <f>SUM(K6:K15)</f>
        <v>0</v>
      </c>
      <c r="L16" s="315"/>
      <c r="M16" s="320">
        <f>SUM(M6:M15)</f>
        <v>215</v>
      </c>
      <c r="N16" s="320"/>
      <c r="O16" s="320">
        <f>SUM(O6:O15)</f>
        <v>0</v>
      </c>
      <c r="P16" s="315"/>
      <c r="Q16" s="320"/>
      <c r="R16" s="320"/>
      <c r="S16" s="320">
        <f>SUM(S6:S15)</f>
        <v>105</v>
      </c>
      <c r="T16" s="181"/>
      <c r="U16" s="180"/>
      <c r="V16" s="194" t="e">
        <f>V9+V6</f>
        <v>#DIV/0!</v>
      </c>
    </row>
    <row r="17" spans="1:22" s="10" customFormat="1" ht="22.5" customHeight="1" x14ac:dyDescent="0.25">
      <c r="A17"/>
      <c r="B17" s="44"/>
      <c r="C17" s="297" t="s">
        <v>200</v>
      </c>
      <c r="D17" s="297"/>
      <c r="E17" s="297"/>
      <c r="F17" s="242"/>
      <c r="G17" s="194">
        <f>G16-G18</f>
        <v>84</v>
      </c>
      <c r="H17" s="181"/>
      <c r="I17" s="194">
        <f>I16-I18</f>
        <v>204</v>
      </c>
      <c r="J17" s="194">
        <f>J16-J18</f>
        <v>0</v>
      </c>
      <c r="K17" s="194">
        <f>K16-K18</f>
        <v>0</v>
      </c>
      <c r="L17" s="181"/>
      <c r="M17" s="194">
        <f>M16-M18</f>
        <v>172</v>
      </c>
      <c r="N17" s="194">
        <f>N16-N18</f>
        <v>0</v>
      </c>
      <c r="O17" s="194">
        <f>O16-O18</f>
        <v>0</v>
      </c>
      <c r="P17" s="181"/>
      <c r="Q17" s="194"/>
      <c r="R17" s="194"/>
      <c r="S17" s="194">
        <f>S16-S18</f>
        <v>84</v>
      </c>
      <c r="T17" s="55"/>
      <c r="U17"/>
      <c r="V17" s="30" t="e">
        <f>V16-V18</f>
        <v>#DIV/0!</v>
      </c>
    </row>
    <row r="18" spans="1:22" s="187" customFormat="1" ht="22.5" customHeight="1" x14ac:dyDescent="0.25">
      <c r="A18" s="180"/>
      <c r="B18" s="191"/>
      <c r="C18" s="297" t="s">
        <v>207</v>
      </c>
      <c r="D18" s="297"/>
      <c r="E18" s="297"/>
      <c r="F18" s="242"/>
      <c r="G18" s="194">
        <f>G16*0.2</f>
        <v>21</v>
      </c>
      <c r="H18" s="181"/>
      <c r="I18" s="194">
        <f>I16*0.2</f>
        <v>51</v>
      </c>
      <c r="J18" s="194">
        <f>J16*0.2</f>
        <v>0</v>
      </c>
      <c r="K18" s="194">
        <f>K16*0.2</f>
        <v>0</v>
      </c>
      <c r="L18" s="194">
        <f>L16*0.2</f>
        <v>0</v>
      </c>
      <c r="M18" s="194">
        <f>M16*0.2</f>
        <v>43</v>
      </c>
      <c r="N18" s="194">
        <f>N16*0.2</f>
        <v>0</v>
      </c>
      <c r="O18" s="194">
        <f>O16*0.2</f>
        <v>0</v>
      </c>
      <c r="P18" s="181"/>
      <c r="Q18" s="194"/>
      <c r="R18" s="194"/>
      <c r="S18" s="194">
        <f>S16*0.2</f>
        <v>21</v>
      </c>
      <c r="T18" s="181"/>
      <c r="U18" s="180"/>
      <c r="V18" s="194" t="e">
        <f>V16*0.2</f>
        <v>#DIV/0!</v>
      </c>
    </row>
    <row r="19" spans="1:22" ht="22.5" customHeight="1" x14ac:dyDescent="0.2">
      <c r="B19" s="59"/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60"/>
      <c r="Q19" s="60"/>
      <c r="R19" s="60"/>
      <c r="S19" s="59"/>
      <c r="T19" s="55"/>
    </row>
    <row r="20" spans="1:22" ht="22.5" customHeight="1" x14ac:dyDescent="0.2">
      <c r="B20" s="59"/>
      <c r="C20" s="62" t="s">
        <v>157</v>
      </c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5"/>
    </row>
    <row r="21" spans="1:22" ht="45" customHeight="1" x14ac:dyDescent="0.2">
      <c r="B21" s="59"/>
      <c r="C21" s="269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62"/>
      <c r="O21" s="60"/>
      <c r="P21" s="60"/>
      <c r="Q21" s="60"/>
      <c r="R21" s="60"/>
      <c r="S21" s="59"/>
      <c r="T21" s="55"/>
    </row>
    <row r="22" spans="1:22" ht="22.5" customHeight="1" x14ac:dyDescent="0.2">
      <c r="B22" s="59"/>
      <c r="C22" s="62" t="s">
        <v>84</v>
      </c>
      <c r="D22" s="59"/>
      <c r="E22" s="62"/>
      <c r="F22" s="62"/>
      <c r="G22" s="62"/>
      <c r="H22" s="62"/>
      <c r="I22" s="59"/>
      <c r="J22" s="62"/>
      <c r="K22" s="62"/>
      <c r="L22" s="62"/>
      <c r="M22" s="59"/>
      <c r="N22" s="62"/>
      <c r="O22" s="60"/>
      <c r="P22" s="60"/>
      <c r="Q22" s="60"/>
      <c r="R22" s="60"/>
      <c r="S22" s="59"/>
      <c r="T22" s="55"/>
    </row>
    <row r="23" spans="1:22" ht="45" customHeight="1" x14ac:dyDescent="0.2">
      <c r="B23" s="59"/>
      <c r="C23" s="269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57"/>
      <c r="Q23" s="57"/>
      <c r="R23" s="57"/>
      <c r="S23" s="59"/>
      <c r="T23" s="55"/>
    </row>
    <row r="24" spans="1:22" ht="22.5" customHeight="1" x14ac:dyDescent="0.2">
      <c r="B24" s="59"/>
      <c r="C24" s="56" t="str">
        <f>'اطلاعات پایه'!B22</f>
        <v>دستمزد طراحی در ابتدای کار در قالب 2 فقره چک برای ابتدا و انتهای قرارداد دریافت و کار آغاز می شود.</v>
      </c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57"/>
      <c r="R24" s="57"/>
      <c r="S24" s="59"/>
      <c r="T24" s="55"/>
    </row>
    <row r="25" spans="1:22" ht="5.0999999999999996" customHeight="1" x14ac:dyDescent="0.2">
      <c r="B25" s="59"/>
      <c r="C25" s="56"/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5"/>
    </row>
    <row r="26" spans="1:22" x14ac:dyDescent="0.45">
      <c r="C26" s="50" t="str">
        <f>'اطلاعات پایه'!B23</f>
        <v>اعداد فوق تا 2 ماه از زمان صدور فاکتور معتبر است و پس از آن مشمول تعدیل می گردد.</v>
      </c>
    </row>
    <row r="27" spans="1:22" x14ac:dyDescent="0.45">
      <c r="C27" s="50" t="str">
        <f>'اطلاعات پایه'!B24</f>
        <v>شرکت پیشرو اندیشان پادرا - بانک پارسیان
شبا: IR090540125720101154583607
شماره کارت:  6221068800111087</v>
      </c>
      <c r="E27" s="25"/>
      <c r="F27" s="25"/>
      <c r="G27" s="25"/>
      <c r="H27" s="25"/>
      <c r="I27" s="2"/>
      <c r="J27" s="25"/>
      <c r="K27" s="25"/>
      <c r="L27" s="25"/>
    </row>
    <row r="28" spans="1:22" x14ac:dyDescent="0.45">
      <c r="E28" s="25"/>
      <c r="F28" s="25"/>
      <c r="G28" s="25"/>
      <c r="H28" s="25"/>
      <c r="I28" s="2"/>
      <c r="J28" s="25"/>
      <c r="K28" s="25"/>
      <c r="L28" s="25"/>
    </row>
    <row r="29" spans="1:22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8">
    <mergeCell ref="V6:V8"/>
    <mergeCell ref="V9:V15"/>
    <mergeCell ref="C23:O23"/>
    <mergeCell ref="N9:N15"/>
    <mergeCell ref="O9:O15"/>
    <mergeCell ref="C16:E16"/>
    <mergeCell ref="D9:D15"/>
    <mergeCell ref="G9:G15"/>
    <mergeCell ref="I9:I15"/>
    <mergeCell ref="J9:J15"/>
    <mergeCell ref="K9:K15"/>
    <mergeCell ref="M9:M15"/>
    <mergeCell ref="C18:E18"/>
    <mergeCell ref="C17:E17"/>
    <mergeCell ref="C21:M21"/>
    <mergeCell ref="R6:R8"/>
    <mergeCell ref="R9:R15"/>
    <mergeCell ref="Q6:Q8"/>
    <mergeCell ref="S9:S15"/>
    <mergeCell ref="F4:F5"/>
    <mergeCell ref="F6:F8"/>
    <mergeCell ref="F9:F15"/>
    <mergeCell ref="S6:S8"/>
    <mergeCell ref="K6:K8"/>
    <mergeCell ref="M6:M8"/>
    <mergeCell ref="N6:N8"/>
    <mergeCell ref="O6:O8"/>
    <mergeCell ref="Q9:Q15"/>
    <mergeCell ref="C6:C15"/>
    <mergeCell ref="D6:D8"/>
    <mergeCell ref="G6:G8"/>
    <mergeCell ref="I6:I8"/>
    <mergeCell ref="J6:J8"/>
    <mergeCell ref="V4:V5"/>
    <mergeCell ref="C4:C5"/>
    <mergeCell ref="D4:D5"/>
    <mergeCell ref="E4:E5"/>
    <mergeCell ref="Q4:S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theme="9" tint="0.79998168889431442"/>
    <pageSetUpPr fitToPage="1"/>
  </sheetPr>
  <dimension ref="A1:V24"/>
  <sheetViews>
    <sheetView rightToLeft="1" view="pageBreakPreview" topLeftCell="A2" zoomScale="70" zoomScaleNormal="100" zoomScaleSheetLayoutView="70" workbookViewId="0">
      <selection activeCell="A11" sqref="A11:XFD11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1.1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81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2" ht="25.15" customHeight="1" x14ac:dyDescent="0.2">
      <c r="B3" s="59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2" ht="46.5" customHeight="1" x14ac:dyDescent="0.2">
      <c r="B4" s="44"/>
      <c r="C4" s="250" t="s">
        <v>1</v>
      </c>
      <c r="D4" s="250" t="s">
        <v>2</v>
      </c>
      <c r="E4" s="252" t="s">
        <v>3</v>
      </c>
      <c r="F4" s="252" t="s">
        <v>42</v>
      </c>
      <c r="G4" s="87" t="s">
        <v>94</v>
      </c>
      <c r="H4" s="55"/>
      <c r="I4" s="94" t="s">
        <v>130</v>
      </c>
      <c r="J4" s="89"/>
      <c r="K4" s="90"/>
      <c r="L4" s="55"/>
      <c r="M4" s="118" t="s">
        <v>131</v>
      </c>
      <c r="N4" s="89"/>
      <c r="O4" s="93"/>
      <c r="P4" s="55"/>
      <c r="Q4" s="283" t="s">
        <v>73</v>
      </c>
      <c r="R4" s="284"/>
      <c r="S4" s="285"/>
      <c r="T4" s="59"/>
      <c r="U4" s="41"/>
      <c r="V4" s="250" t="s">
        <v>151</v>
      </c>
    </row>
    <row r="5" spans="1:22" s="5" customFormat="1" ht="41.25" customHeight="1" x14ac:dyDescent="0.2">
      <c r="A5"/>
      <c r="B5" s="44"/>
      <c r="C5" s="251"/>
      <c r="D5" s="251"/>
      <c r="E5" s="253"/>
      <c r="F5" s="253"/>
      <c r="G5" s="87" t="s">
        <v>149</v>
      </c>
      <c r="H5" s="55"/>
      <c r="I5" s="112" t="s">
        <v>150</v>
      </c>
      <c r="J5" s="91" t="s">
        <v>42</v>
      </c>
      <c r="K5" s="112" t="s">
        <v>152</v>
      </c>
      <c r="L5" s="55"/>
      <c r="M5" s="112" t="s">
        <v>150</v>
      </c>
      <c r="N5" s="87" t="s">
        <v>42</v>
      </c>
      <c r="O5" s="112" t="s">
        <v>152</v>
      </c>
      <c r="P5" s="55"/>
      <c r="Q5" s="87" t="s">
        <v>32</v>
      </c>
      <c r="R5" s="92" t="s">
        <v>167</v>
      </c>
      <c r="S5" s="87" t="s">
        <v>151</v>
      </c>
      <c r="T5" s="59"/>
      <c r="U5" s="45"/>
      <c r="V5" s="251"/>
    </row>
    <row r="6" spans="1:22" ht="37.5" customHeight="1" x14ac:dyDescent="0.2">
      <c r="B6" s="44"/>
      <c r="C6" s="304" t="s">
        <v>160</v>
      </c>
      <c r="D6" s="54" t="s">
        <v>39</v>
      </c>
      <c r="E6" s="7" t="s">
        <v>41</v>
      </c>
      <c r="F6" s="52">
        <f>'اطلاعات پایه'!C8</f>
        <v>0</v>
      </c>
      <c r="G6" s="53">
        <v>37</v>
      </c>
      <c r="H6" s="55"/>
      <c r="I6" s="86">
        <v>92</v>
      </c>
      <c r="J6" s="53">
        <f>IF('اطلاعات پایه'!C8&lt;=200,0,IF(AND('اطلاعات پایه'!C8&gt;200,'اطلاعات پایه'!C8&lt;1000),'اطلاعات پایه'!C8-200,IF('اطلاعات پایه'!C8&gt;=1000,800,0)))</f>
        <v>0</v>
      </c>
      <c r="K6" s="53">
        <f>J6*I6/1000</f>
        <v>0</v>
      </c>
      <c r="L6" s="55"/>
      <c r="M6" s="68">
        <v>82</v>
      </c>
      <c r="N6" s="53">
        <f>IF('اطلاعات پایه'!C8&lt;=1000,0,IF('اطلاعات پایه'!C8&gt;=1000,'اطلاعات پایه'!C8-1000,0))</f>
        <v>0</v>
      </c>
      <c r="O6" s="113">
        <f>N6*M6/1000</f>
        <v>0</v>
      </c>
      <c r="P6" s="55"/>
      <c r="Q6" s="53">
        <f>G6+K6+O6</f>
        <v>37</v>
      </c>
      <c r="R6" s="120">
        <f>'اطلاعات پایه'!D8</f>
        <v>1</v>
      </c>
      <c r="S6" s="53">
        <f>R6*Q6</f>
        <v>37</v>
      </c>
      <c r="T6" s="59"/>
      <c r="U6" s="41"/>
      <c r="V6" s="162" t="e">
        <f>S6*1000/F6</f>
        <v>#DIV/0!</v>
      </c>
    </row>
    <row r="7" spans="1:22" ht="37.5" customHeight="1" x14ac:dyDescent="0.2">
      <c r="B7" s="44"/>
      <c r="C7" s="304"/>
      <c r="D7" s="274" t="s">
        <v>40</v>
      </c>
      <c r="E7" s="21" t="s">
        <v>13</v>
      </c>
      <c r="F7" s="303">
        <f>F6</f>
        <v>0</v>
      </c>
      <c r="G7" s="259">
        <v>18</v>
      </c>
      <c r="H7" s="55"/>
      <c r="I7" s="260">
        <v>33</v>
      </c>
      <c r="J7" s="259">
        <f>J6</f>
        <v>0</v>
      </c>
      <c r="K7" s="259">
        <f>J7*I7/1000</f>
        <v>0</v>
      </c>
      <c r="L7" s="55"/>
      <c r="M7" s="260">
        <v>23</v>
      </c>
      <c r="N7" s="259">
        <f>N6</f>
        <v>0</v>
      </c>
      <c r="O7" s="259">
        <f>N7*M7/1000</f>
        <v>0</v>
      </c>
      <c r="P7" s="55"/>
      <c r="Q7" s="259">
        <f>G7+K7+O7</f>
        <v>18</v>
      </c>
      <c r="R7" s="290">
        <f>R6</f>
        <v>1</v>
      </c>
      <c r="S7" s="259">
        <f>R7*Q7</f>
        <v>18</v>
      </c>
      <c r="T7" s="59"/>
      <c r="U7" s="41"/>
      <c r="V7" s="301" t="e">
        <f>S7*1000/F7</f>
        <v>#DIV/0!</v>
      </c>
    </row>
    <row r="8" spans="1:22" ht="22.5" x14ac:dyDescent="0.2">
      <c r="B8" s="44"/>
      <c r="C8" s="304"/>
      <c r="D8" s="274"/>
      <c r="E8" s="21" t="s">
        <v>14</v>
      </c>
      <c r="F8" s="299"/>
      <c r="G8" s="259"/>
      <c r="H8" s="55"/>
      <c r="I8" s="261"/>
      <c r="J8" s="259"/>
      <c r="K8" s="259"/>
      <c r="L8" s="55"/>
      <c r="M8" s="261"/>
      <c r="N8" s="259"/>
      <c r="O8" s="259"/>
      <c r="P8" s="55"/>
      <c r="Q8" s="259"/>
      <c r="R8" s="290"/>
      <c r="S8" s="259"/>
      <c r="T8" s="59"/>
      <c r="U8" s="41"/>
      <c r="V8" s="259"/>
    </row>
    <row r="9" spans="1:22" ht="22.5" x14ac:dyDescent="0.2">
      <c r="B9" s="44"/>
      <c r="C9" s="304"/>
      <c r="D9" s="274"/>
      <c r="E9" s="21" t="s">
        <v>15</v>
      </c>
      <c r="F9" s="299"/>
      <c r="G9" s="259"/>
      <c r="H9" s="55"/>
      <c r="I9" s="261"/>
      <c r="J9" s="259"/>
      <c r="K9" s="259"/>
      <c r="L9" s="55"/>
      <c r="M9" s="261"/>
      <c r="N9" s="259"/>
      <c r="O9" s="259"/>
      <c r="P9" s="55"/>
      <c r="Q9" s="259"/>
      <c r="R9" s="290"/>
      <c r="S9" s="259"/>
      <c r="T9" s="59"/>
      <c r="U9" s="41"/>
      <c r="V9" s="259"/>
    </row>
    <row r="10" spans="1:22" ht="22.5" x14ac:dyDescent="0.2">
      <c r="B10" s="44"/>
      <c r="C10" s="304"/>
      <c r="D10" s="274"/>
      <c r="E10" s="21" t="s">
        <v>16</v>
      </c>
      <c r="F10" s="300"/>
      <c r="G10" s="259"/>
      <c r="H10" s="55"/>
      <c r="I10" s="262"/>
      <c r="J10" s="259"/>
      <c r="K10" s="259"/>
      <c r="L10" s="55"/>
      <c r="M10" s="262"/>
      <c r="N10" s="259"/>
      <c r="O10" s="259"/>
      <c r="P10" s="55"/>
      <c r="Q10" s="259"/>
      <c r="R10" s="290"/>
      <c r="S10" s="259"/>
      <c r="T10" s="59"/>
      <c r="U10" s="41"/>
      <c r="V10" s="259"/>
    </row>
    <row r="11" spans="1:22" s="187" customFormat="1" ht="22.5" customHeight="1" x14ac:dyDescent="0.25">
      <c r="A11" s="180"/>
      <c r="B11" s="191"/>
      <c r="C11" s="321" t="s">
        <v>79</v>
      </c>
      <c r="D11" s="321"/>
      <c r="E11" s="321"/>
      <c r="F11" s="322"/>
      <c r="G11" s="323">
        <f>G7+G6</f>
        <v>55</v>
      </c>
      <c r="H11" s="315"/>
      <c r="I11" s="323">
        <f>SUM(I6:I10)</f>
        <v>125</v>
      </c>
      <c r="J11" s="323"/>
      <c r="K11" s="323">
        <f>SUM(K6:K10)</f>
        <v>0</v>
      </c>
      <c r="L11" s="315"/>
      <c r="M11" s="323">
        <f>SUM(M6:M10)</f>
        <v>105</v>
      </c>
      <c r="N11" s="323"/>
      <c r="O11" s="323">
        <f>SUM(O6:O10)</f>
        <v>0</v>
      </c>
      <c r="P11" s="315"/>
      <c r="Q11" s="323"/>
      <c r="R11" s="323"/>
      <c r="S11" s="323">
        <f>SUM(S6:S10)</f>
        <v>55</v>
      </c>
      <c r="T11" s="193"/>
      <c r="U11" s="186"/>
      <c r="V11" s="195" t="e">
        <f>SUM(V6:V10)</f>
        <v>#DIV/0!</v>
      </c>
    </row>
    <row r="12" spans="1:22" s="10" customFormat="1" ht="22.5" customHeight="1" x14ac:dyDescent="0.25">
      <c r="A12"/>
      <c r="B12" s="44"/>
      <c r="C12" s="302" t="s">
        <v>200</v>
      </c>
      <c r="D12" s="302"/>
      <c r="E12" s="302"/>
      <c r="F12" s="243"/>
      <c r="G12" s="195">
        <f>G11-G13</f>
        <v>45.831499999999998</v>
      </c>
      <c r="H12" s="181"/>
      <c r="I12" s="195">
        <v>3</v>
      </c>
      <c r="J12" s="195">
        <f>J11-J13</f>
        <v>0</v>
      </c>
      <c r="K12" s="195">
        <f>K11-K13</f>
        <v>0</v>
      </c>
      <c r="L12" s="181"/>
      <c r="M12" s="195">
        <f>M11-M13</f>
        <v>87.496499999999997</v>
      </c>
      <c r="N12" s="195">
        <f>N11-N13</f>
        <v>0</v>
      </c>
      <c r="O12" s="195">
        <f>O11-O13</f>
        <v>0</v>
      </c>
      <c r="P12" s="181"/>
      <c r="Q12" s="195"/>
      <c r="R12" s="195"/>
      <c r="S12" s="195">
        <f>S11-S13</f>
        <v>45.831499999999998</v>
      </c>
      <c r="T12" s="59"/>
      <c r="U12" s="46"/>
      <c r="V12" s="29" t="e">
        <f>V11-V13</f>
        <v>#DIV/0!</v>
      </c>
    </row>
    <row r="13" spans="1:22" s="187" customFormat="1" ht="22.5" customHeight="1" x14ac:dyDescent="0.25">
      <c r="A13" s="180"/>
      <c r="B13" s="191"/>
      <c r="C13" s="302" t="s">
        <v>207</v>
      </c>
      <c r="D13" s="302"/>
      <c r="E13" s="302"/>
      <c r="F13" s="243"/>
      <c r="G13" s="195">
        <f>G11*0.1667</f>
        <v>9.1684999999999999</v>
      </c>
      <c r="H13" s="181"/>
      <c r="I13" s="195">
        <f>I11*0.1667</f>
        <v>20.837499999999999</v>
      </c>
      <c r="J13" s="195">
        <f>J11*0.2</f>
        <v>0</v>
      </c>
      <c r="K13" s="195">
        <f>K11*0.1667</f>
        <v>0</v>
      </c>
      <c r="L13" s="181"/>
      <c r="M13" s="195">
        <f>M11*0.1667</f>
        <v>17.503499999999999</v>
      </c>
      <c r="N13" s="195">
        <f>N11*0.2</f>
        <v>0</v>
      </c>
      <c r="O13" s="195">
        <f>O11*0.1667</f>
        <v>0</v>
      </c>
      <c r="P13" s="181"/>
      <c r="Q13" s="195">
        <f>Q11*0.25</f>
        <v>0</v>
      </c>
      <c r="R13" s="195">
        <f>R11*0.25</f>
        <v>0</v>
      </c>
      <c r="S13" s="195">
        <f>S11*0.1667</f>
        <v>9.1684999999999999</v>
      </c>
      <c r="T13" s="193"/>
      <c r="U13" s="186"/>
      <c r="V13" s="195" t="e">
        <f>V11*0.2</f>
        <v>#DIV/0!</v>
      </c>
    </row>
    <row r="14" spans="1:22" ht="22.5" customHeight="1" x14ac:dyDescent="0.2">
      <c r="B14" s="59"/>
      <c r="D14" s="59"/>
      <c r="E14" s="62"/>
      <c r="F14" s="62"/>
      <c r="G14" s="62"/>
      <c r="H14" s="62"/>
      <c r="I14" s="59"/>
      <c r="J14" s="62"/>
      <c r="K14" s="62"/>
      <c r="L14" s="62"/>
      <c r="M14" s="59"/>
      <c r="N14" s="62"/>
      <c r="O14" s="60"/>
      <c r="P14" s="60"/>
      <c r="Q14" s="60"/>
      <c r="R14" s="60"/>
      <c r="S14" s="59"/>
      <c r="T14" s="59"/>
    </row>
    <row r="15" spans="1:22" ht="22.5" customHeight="1" x14ac:dyDescent="0.2">
      <c r="B15" s="59"/>
      <c r="C15" s="62" t="s">
        <v>158</v>
      </c>
      <c r="D15" s="59"/>
      <c r="E15" s="62"/>
      <c r="F15" s="62"/>
      <c r="G15" s="62"/>
      <c r="H15" s="62"/>
      <c r="I15" s="59"/>
      <c r="J15" s="62"/>
      <c r="K15" s="62"/>
      <c r="L15" s="62"/>
      <c r="M15" s="59"/>
      <c r="N15" s="62"/>
      <c r="O15" s="60"/>
      <c r="P15" s="60"/>
      <c r="Q15" s="60"/>
      <c r="R15" s="60"/>
      <c r="S15" s="59"/>
      <c r="T15" s="59"/>
    </row>
    <row r="16" spans="1:22" ht="45" customHeight="1" x14ac:dyDescent="0.2">
      <c r="B16" s="59"/>
      <c r="C16" s="269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62"/>
      <c r="O16" s="60"/>
      <c r="P16" s="60"/>
      <c r="Q16" s="60"/>
      <c r="R16" s="60"/>
      <c r="S16" s="59"/>
      <c r="T16" s="59"/>
    </row>
    <row r="17" spans="2:20" ht="22.5" customHeight="1" x14ac:dyDescent="0.2">
      <c r="B17" s="59"/>
      <c r="C17" s="62" t="s">
        <v>85</v>
      </c>
      <c r="D17" s="59"/>
      <c r="E17" s="62"/>
      <c r="F17" s="62"/>
      <c r="G17" s="62"/>
      <c r="H17" s="62"/>
      <c r="I17" s="59"/>
      <c r="J17" s="62"/>
      <c r="K17" s="62"/>
      <c r="L17" s="62"/>
      <c r="M17" s="59"/>
      <c r="N17" s="62"/>
      <c r="O17" s="60"/>
      <c r="P17" s="60"/>
      <c r="Q17" s="60"/>
      <c r="R17" s="60"/>
      <c r="S17" s="59"/>
      <c r="T17" s="59"/>
    </row>
    <row r="18" spans="2:20" ht="45" customHeight="1" x14ac:dyDescent="0.2">
      <c r="B18" s="59"/>
      <c r="C18" s="269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57"/>
      <c r="Q18" s="57"/>
      <c r="R18" s="57"/>
      <c r="S18" s="59"/>
      <c r="T18" s="59"/>
    </row>
    <row r="19" spans="2:20" ht="22.5" customHeight="1" x14ac:dyDescent="0.2">
      <c r="B19" s="59"/>
      <c r="C19" s="56" t="str">
        <f>'اطلاعات پایه'!B22</f>
        <v>دستمزد طراحی در ابتدای کار در قالب 2 فقره چک برای ابتدا و انتهای قرارداد دریافت و کار آغاز می شود.</v>
      </c>
      <c r="D19" s="57"/>
      <c r="E19" s="57"/>
      <c r="F19" s="57"/>
      <c r="G19" s="57"/>
      <c r="H19" s="57"/>
      <c r="I19" s="58"/>
      <c r="J19" s="57"/>
      <c r="K19" s="57"/>
      <c r="L19" s="57"/>
      <c r="M19" s="58"/>
      <c r="N19" s="57"/>
      <c r="O19" s="57"/>
      <c r="P19" s="57"/>
      <c r="Q19" s="57"/>
      <c r="R19" s="57"/>
      <c r="S19" s="59"/>
      <c r="T19" s="59"/>
    </row>
    <row r="20" spans="2:20" ht="5.0999999999999996" customHeight="1" x14ac:dyDescent="0.2">
      <c r="B20" s="59"/>
      <c r="C20" s="56"/>
      <c r="D20" s="57"/>
      <c r="E20" s="57"/>
      <c r="F20" s="57"/>
      <c r="G20" s="57"/>
      <c r="H20" s="57"/>
      <c r="I20" s="58"/>
      <c r="J20" s="57"/>
      <c r="K20" s="57"/>
      <c r="L20" s="57"/>
      <c r="M20" s="58"/>
      <c r="N20" s="57"/>
      <c r="O20" s="57"/>
      <c r="P20" s="57"/>
      <c r="Q20" s="57"/>
      <c r="R20" s="57"/>
      <c r="S20" s="59"/>
      <c r="T20" s="59"/>
    </row>
    <row r="21" spans="2:20" x14ac:dyDescent="0.45">
      <c r="C21" s="25" t="str">
        <f>'اطلاعات پایه'!B23</f>
        <v>اعداد فوق تا 2 ماه از زمان صدور فاکتور معتبر است و پس از آن مشمول تعدیل می گردد.</v>
      </c>
    </row>
    <row r="22" spans="2:20" x14ac:dyDescent="0.45">
      <c r="C22" s="25" t="str">
        <f>'اطلاعات پایه'!B24</f>
        <v>شرکت پیشرو اندیشان پادرا - بانک پارسیان
شبا: IR090540125720101154583607
شماره کارت:  6221068800111087</v>
      </c>
      <c r="G22" s="25"/>
      <c r="H22" s="25"/>
      <c r="I22" s="2"/>
      <c r="J22" s="25"/>
      <c r="K22" s="25"/>
      <c r="L22" s="25"/>
    </row>
    <row r="23" spans="2:20" x14ac:dyDescent="0.45">
      <c r="G23" s="25"/>
      <c r="H23" s="25"/>
      <c r="I23" s="2"/>
      <c r="J23" s="25"/>
      <c r="K23" s="25"/>
      <c r="L23" s="25"/>
    </row>
    <row r="24" spans="2:20" x14ac:dyDescent="0.45">
      <c r="G24" s="25"/>
      <c r="H24" s="25"/>
      <c r="I24" s="2"/>
      <c r="J24" s="25"/>
      <c r="K24" s="25"/>
      <c r="L24" s="25"/>
    </row>
  </sheetData>
  <mergeCells count="25">
    <mergeCell ref="C18:O18"/>
    <mergeCell ref="N7:N10"/>
    <mergeCell ref="O7:O10"/>
    <mergeCell ref="C11:E11"/>
    <mergeCell ref="D7:D10"/>
    <mergeCell ref="G7:G10"/>
    <mergeCell ref="I7:I10"/>
    <mergeCell ref="J7:J10"/>
    <mergeCell ref="C13:E13"/>
    <mergeCell ref="C12:E12"/>
    <mergeCell ref="F7:F10"/>
    <mergeCell ref="C16:M16"/>
    <mergeCell ref="C6:C10"/>
    <mergeCell ref="S7:S10"/>
    <mergeCell ref="K7:K10"/>
    <mergeCell ref="M7:M10"/>
    <mergeCell ref="V4:V5"/>
    <mergeCell ref="C4:C5"/>
    <mergeCell ref="D4:D5"/>
    <mergeCell ref="E4:E5"/>
    <mergeCell ref="Q4:S4"/>
    <mergeCell ref="F4:F5"/>
    <mergeCell ref="V7:V10"/>
    <mergeCell ref="Q7:Q10"/>
    <mergeCell ref="R7:R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  <pageSetUpPr fitToPage="1"/>
  </sheetPr>
  <dimension ref="A1:G21"/>
  <sheetViews>
    <sheetView rightToLeft="1" view="pageBreakPreview" zoomScaleNormal="100" zoomScaleSheetLayoutView="100" workbookViewId="0">
      <selection activeCell="D18" sqref="D18"/>
    </sheetView>
  </sheetViews>
  <sheetFormatPr defaultRowHeight="18.75" x14ac:dyDescent="0.45"/>
  <cols>
    <col min="1" max="1" width="1.75" customWidth="1"/>
    <col min="2" max="2" width="1.75" style="4" customWidth="1"/>
    <col min="3" max="3" width="19.625" style="2" customWidth="1"/>
    <col min="4" max="4" width="63.25" style="3" customWidth="1"/>
    <col min="5" max="5" width="20.875" style="3" customWidth="1"/>
    <col min="6" max="7" width="1.75" customWidth="1"/>
  </cols>
  <sheetData>
    <row r="1" spans="1:7" ht="5.0999999999999996" customHeight="1" x14ac:dyDescent="0.45"/>
    <row r="2" spans="1:7" ht="22.5" x14ac:dyDescent="0.55000000000000004">
      <c r="B2" s="65"/>
      <c r="C2" s="65"/>
      <c r="D2" s="156" t="s">
        <v>100</v>
      </c>
      <c r="E2" s="65"/>
      <c r="F2" s="65"/>
    </row>
    <row r="3" spans="1:7" s="5" customFormat="1" ht="45" customHeight="1" x14ac:dyDescent="0.55000000000000004">
      <c r="A3"/>
      <c r="B3" s="65"/>
      <c r="C3" s="9" t="s">
        <v>1</v>
      </c>
      <c r="D3" s="31" t="s">
        <v>86</v>
      </c>
      <c r="E3" s="9" t="s">
        <v>99</v>
      </c>
      <c r="F3" s="65"/>
      <c r="G3"/>
    </row>
    <row r="4" spans="1:7" ht="40.5" customHeight="1" x14ac:dyDescent="0.55000000000000004">
      <c r="B4" s="65"/>
      <c r="C4" s="305" t="s">
        <v>199</v>
      </c>
      <c r="D4" s="32" t="s">
        <v>195</v>
      </c>
      <c r="E4" s="306" t="s">
        <v>206</v>
      </c>
      <c r="F4" s="65"/>
    </row>
    <row r="5" spans="1:7" ht="24.95" customHeight="1" x14ac:dyDescent="0.55000000000000004">
      <c r="B5" s="65"/>
      <c r="C5" s="305"/>
      <c r="D5" s="32" t="s">
        <v>29</v>
      </c>
      <c r="E5" s="306"/>
      <c r="F5" s="65"/>
    </row>
    <row r="6" spans="1:7" ht="24.95" customHeight="1" x14ac:dyDescent="0.55000000000000004">
      <c r="B6" s="65"/>
      <c r="C6" s="305"/>
      <c r="D6" s="32" t="s">
        <v>44</v>
      </c>
      <c r="E6" s="306"/>
      <c r="F6" s="65"/>
    </row>
    <row r="7" spans="1:7" ht="24.95" customHeight="1" x14ac:dyDescent="0.55000000000000004">
      <c r="B7" s="65"/>
      <c r="C7" s="305"/>
      <c r="D7" s="32" t="s">
        <v>30</v>
      </c>
      <c r="E7" s="306"/>
      <c r="F7" s="65"/>
    </row>
    <row r="8" spans="1:7" ht="24.95" customHeight="1" x14ac:dyDescent="0.55000000000000004">
      <c r="B8" s="65"/>
      <c r="C8" s="305"/>
      <c r="D8" s="32" t="s">
        <v>31</v>
      </c>
      <c r="E8" s="306"/>
      <c r="F8" s="65"/>
    </row>
    <row r="9" spans="1:7" ht="12.6" customHeight="1" x14ac:dyDescent="0.2">
      <c r="B9"/>
      <c r="C9"/>
      <c r="D9"/>
      <c r="E9"/>
    </row>
    <row r="10" spans="1:7" ht="24.95" customHeight="1" x14ac:dyDescent="0.55000000000000004">
      <c r="B10" s="65"/>
      <c r="C10" s="135" t="s">
        <v>190</v>
      </c>
      <c r="D10" s="32" t="s">
        <v>191</v>
      </c>
      <c r="E10" s="157" t="s">
        <v>194</v>
      </c>
      <c r="F10" s="65"/>
    </row>
    <row r="11" spans="1:7" ht="24.95" customHeight="1" x14ac:dyDescent="0.55000000000000004">
      <c r="B11" s="65"/>
      <c r="C11" s="155" t="s">
        <v>190</v>
      </c>
      <c r="D11" s="32" t="s">
        <v>192</v>
      </c>
      <c r="E11" s="157" t="s">
        <v>193</v>
      </c>
      <c r="F11" s="65"/>
    </row>
    <row r="12" spans="1:7" ht="24.95" customHeight="1" x14ac:dyDescent="0.55000000000000004">
      <c r="B12" s="65"/>
      <c r="C12" s="67" t="s">
        <v>98</v>
      </c>
      <c r="D12" s="67"/>
      <c r="E12" s="67"/>
      <c r="F12" s="65"/>
    </row>
    <row r="13" spans="1:7" s="33" customFormat="1" ht="24.95" customHeight="1" x14ac:dyDescent="0.2">
      <c r="A13"/>
      <c r="B13" s="66"/>
      <c r="C13" s="67"/>
      <c r="D13" s="66"/>
      <c r="E13" s="66"/>
      <c r="F13" s="66"/>
      <c r="G13"/>
    </row>
    <row r="14" spans="1:7" ht="5.0999999999999996" customHeight="1" x14ac:dyDescent="0.2">
      <c r="B14"/>
      <c r="C14"/>
      <c r="D14"/>
      <c r="E14"/>
    </row>
    <row r="15" spans="1:7" x14ac:dyDescent="0.45">
      <c r="D15" s="25"/>
    </row>
    <row r="16" spans="1:7" x14ac:dyDescent="0.45">
      <c r="D16" s="25"/>
    </row>
    <row r="18" spans="3:4" x14ac:dyDescent="0.45">
      <c r="D18" s="25"/>
    </row>
    <row r="19" spans="3:4" x14ac:dyDescent="0.45">
      <c r="D19" s="25"/>
    </row>
    <row r="21" spans="3:4" ht="21" x14ac:dyDescent="0.55000000000000004">
      <c r="C21" s="20"/>
    </row>
  </sheetData>
  <mergeCells count="2">
    <mergeCell ref="C4:C8"/>
    <mergeCell ref="E4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249977111117893"/>
    <pageSetUpPr fitToPage="1"/>
  </sheetPr>
  <dimension ref="A1:F14"/>
  <sheetViews>
    <sheetView rightToLeft="1" view="pageBreakPreview" zoomScaleNormal="100" zoomScaleSheetLayoutView="100" workbookViewId="0">
      <selection activeCell="H7" sqref="H7"/>
    </sheetView>
  </sheetViews>
  <sheetFormatPr defaultRowHeight="18.75" x14ac:dyDescent="0.45"/>
  <cols>
    <col min="1" max="1" width="1.75" customWidth="1"/>
    <col min="2" max="2" width="1.75" style="4" customWidth="1"/>
    <col min="3" max="3" width="49.875" style="2" customWidth="1"/>
    <col min="4" max="4" width="49.875" style="3" customWidth="1"/>
    <col min="5" max="6" width="1.75" customWidth="1"/>
  </cols>
  <sheetData>
    <row r="1" spans="1:6" ht="5.0999999999999996" customHeight="1" x14ac:dyDescent="0.45"/>
    <row r="2" spans="1:6" ht="21" x14ac:dyDescent="0.55000000000000004">
      <c r="B2" s="65"/>
      <c r="C2" s="65"/>
      <c r="D2" s="65"/>
      <c r="E2" s="65"/>
    </row>
    <row r="3" spans="1:6" s="5" customFormat="1" ht="45" customHeight="1" x14ac:dyDescent="0.55000000000000004">
      <c r="A3"/>
      <c r="B3" s="65"/>
      <c r="C3" s="9" t="s">
        <v>1</v>
      </c>
      <c r="D3" s="9" t="s">
        <v>198</v>
      </c>
      <c r="E3" s="65"/>
      <c r="F3"/>
    </row>
    <row r="4" spans="1:6" ht="24.95" customHeight="1" x14ac:dyDescent="0.55000000000000004">
      <c r="B4" s="65"/>
      <c r="C4" s="159" t="s">
        <v>197</v>
      </c>
      <c r="D4" s="160">
        <v>0.1</v>
      </c>
      <c r="E4" s="65"/>
    </row>
    <row r="5" spans="1:6" ht="24.95" customHeight="1" x14ac:dyDescent="0.55000000000000004">
      <c r="B5" s="65"/>
      <c r="C5" s="159" t="s">
        <v>196</v>
      </c>
      <c r="D5" s="160">
        <v>0.03</v>
      </c>
      <c r="E5" s="65"/>
    </row>
    <row r="6" spans="1:6" ht="24.95" customHeight="1" x14ac:dyDescent="0.55000000000000004">
      <c r="B6" s="65"/>
      <c r="C6" s="158" t="s">
        <v>32</v>
      </c>
      <c r="D6" s="161">
        <f>SUM(D4:D5)</f>
        <v>0.13</v>
      </c>
      <c r="E6" s="65"/>
    </row>
    <row r="7" spans="1:6" s="33" customFormat="1" ht="24.95" customHeight="1" x14ac:dyDescent="0.2">
      <c r="A7"/>
      <c r="B7" s="66"/>
      <c r="C7" s="67"/>
      <c r="D7" s="66"/>
      <c r="E7" s="66"/>
      <c r="F7"/>
    </row>
    <row r="11" spans="1:6" s="3" customFormat="1" x14ac:dyDescent="0.45">
      <c r="A11"/>
      <c r="B11" s="4"/>
      <c r="C11" s="2"/>
      <c r="E11"/>
      <c r="F11"/>
    </row>
    <row r="12" spans="1:6" s="3" customFormat="1" x14ac:dyDescent="0.45">
      <c r="A12"/>
      <c r="B12" s="4"/>
      <c r="C12" s="2"/>
      <c r="E12"/>
      <c r="F12"/>
    </row>
    <row r="14" spans="1:6" s="3" customFormat="1" ht="21" x14ac:dyDescent="0.55000000000000004">
      <c r="A14"/>
      <c r="B14" s="4"/>
      <c r="C14" s="20"/>
      <c r="E14"/>
      <c r="F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D7"/>
  <sheetViews>
    <sheetView rightToLeft="1" view="pageBreakPreview" zoomScale="220" zoomScaleNormal="100" zoomScaleSheetLayoutView="220" workbookViewId="0">
      <selection activeCell="D11" sqref="D11"/>
    </sheetView>
  </sheetViews>
  <sheetFormatPr defaultRowHeight="18.75" x14ac:dyDescent="0.2"/>
  <cols>
    <col min="1" max="1" width="3" style="4" customWidth="1"/>
    <col min="2" max="2" width="27" style="2" customWidth="1"/>
    <col min="3" max="3" width="16.25" style="2" customWidth="1"/>
    <col min="4" max="4" width="17.125" customWidth="1"/>
  </cols>
  <sheetData>
    <row r="1" spans="1:4" s="5" customFormat="1" ht="27" customHeight="1" x14ac:dyDescent="0.2">
      <c r="A1" s="1">
        <v>1</v>
      </c>
      <c r="B1" s="13" t="s">
        <v>1</v>
      </c>
      <c r="C1" s="307" t="s">
        <v>61</v>
      </c>
      <c r="D1" s="307"/>
    </row>
    <row r="2" spans="1:4" ht="20.85" customHeight="1" x14ac:dyDescent="0.2">
      <c r="A2" s="1">
        <v>5</v>
      </c>
      <c r="B2" s="14" t="s">
        <v>54</v>
      </c>
      <c r="C2" s="12"/>
      <c r="D2" s="15" t="s">
        <v>55</v>
      </c>
    </row>
    <row r="3" spans="1:4" ht="20.85" customHeight="1" x14ac:dyDescent="0.2">
      <c r="A3" s="1"/>
      <c r="B3" s="14" t="s">
        <v>56</v>
      </c>
      <c r="C3" s="12"/>
      <c r="D3" s="15" t="s">
        <v>57</v>
      </c>
    </row>
    <row r="4" spans="1:4" ht="20.85" customHeight="1" x14ac:dyDescent="0.2">
      <c r="A4" s="1">
        <v>5</v>
      </c>
      <c r="B4" s="14" t="s">
        <v>58</v>
      </c>
      <c r="C4" s="12"/>
      <c r="D4" s="15" t="s">
        <v>55</v>
      </c>
    </row>
    <row r="5" spans="1:4" ht="20.85" customHeight="1" x14ac:dyDescent="0.2">
      <c r="A5" s="1"/>
      <c r="B5" s="14" t="s">
        <v>59</v>
      </c>
      <c r="C5" s="12"/>
      <c r="D5" s="15" t="s">
        <v>55</v>
      </c>
    </row>
    <row r="6" spans="1:4" ht="20.85" customHeight="1" x14ac:dyDescent="0.2">
      <c r="B6" s="11" t="s">
        <v>32</v>
      </c>
      <c r="C6" s="16">
        <f>SUM(C2:C5)</f>
        <v>0</v>
      </c>
      <c r="D6" s="17"/>
    </row>
    <row r="7" spans="1:4" x14ac:dyDescent="0.2">
      <c r="B7" s="18" t="s">
        <v>60</v>
      </c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D23"/>
  <sheetViews>
    <sheetView rightToLeft="1" zoomScale="115" zoomScaleNormal="115" workbookViewId="0">
      <selection activeCell="M8" sqref="M8"/>
    </sheetView>
  </sheetViews>
  <sheetFormatPr defaultRowHeight="14.25" x14ac:dyDescent="0.2"/>
  <cols>
    <col min="2" max="2" width="20.375" customWidth="1"/>
    <col min="3" max="3" width="9.375" customWidth="1"/>
  </cols>
  <sheetData>
    <row r="3" spans="2:3" ht="18" x14ac:dyDescent="0.45">
      <c r="B3" s="97" t="s">
        <v>135</v>
      </c>
      <c r="C3" s="99" t="s">
        <v>136</v>
      </c>
    </row>
    <row r="4" spans="2:3" ht="18" x14ac:dyDescent="0.45">
      <c r="B4" s="97" t="s">
        <v>0</v>
      </c>
      <c r="C4" s="99">
        <v>1.2E-2</v>
      </c>
    </row>
    <row r="5" spans="2:3" ht="18" x14ac:dyDescent="0.45">
      <c r="B5" s="97" t="s">
        <v>137</v>
      </c>
      <c r="C5" s="99">
        <v>3.0000000000000001E-3</v>
      </c>
    </row>
    <row r="6" spans="2:3" ht="18" x14ac:dyDescent="0.45">
      <c r="B6" s="97" t="s">
        <v>87</v>
      </c>
      <c r="C6" s="99">
        <v>6.0000000000000001E-3</v>
      </c>
    </row>
    <row r="7" spans="2:3" ht="18" x14ac:dyDescent="0.45">
      <c r="B7" s="97" t="s">
        <v>37</v>
      </c>
      <c r="C7" s="99">
        <v>6.0000000000000001E-3</v>
      </c>
    </row>
    <row r="8" spans="2:3" ht="19.5" x14ac:dyDescent="0.5">
      <c r="B8" s="100" t="s">
        <v>53</v>
      </c>
      <c r="C8" s="101">
        <f>C9-C7-C6-C5-C4</f>
        <v>0.97299999999999998</v>
      </c>
    </row>
    <row r="9" spans="2:3" ht="18" x14ac:dyDescent="0.2">
      <c r="C9" s="102">
        <v>1</v>
      </c>
    </row>
    <row r="21" spans="2:4" ht="18" x14ac:dyDescent="0.45">
      <c r="B21" s="97" t="s">
        <v>132</v>
      </c>
      <c r="C21" s="97">
        <v>20</v>
      </c>
      <c r="D21" s="97">
        <v>100</v>
      </c>
    </row>
    <row r="22" spans="2:4" ht="18" x14ac:dyDescent="0.45">
      <c r="B22" s="97" t="s">
        <v>133</v>
      </c>
      <c r="C22" s="97">
        <v>10</v>
      </c>
      <c r="D22" s="97">
        <v>40</v>
      </c>
    </row>
    <row r="23" spans="2:4" ht="18" x14ac:dyDescent="0.45">
      <c r="B23" s="97"/>
      <c r="C23" s="97"/>
      <c r="D23" s="97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C22"/>
  <sheetViews>
    <sheetView rightToLeft="1" topLeftCell="A13" zoomScale="145" zoomScaleNormal="145" workbookViewId="0">
      <selection activeCell="F18" sqref="F18"/>
    </sheetView>
  </sheetViews>
  <sheetFormatPr defaultRowHeight="14.25" x14ac:dyDescent="0.2"/>
  <cols>
    <col min="1" max="1" width="20.375" customWidth="1"/>
    <col min="2" max="3" width="9.125" style="95"/>
  </cols>
  <sheetData>
    <row r="3" spans="2:2" x14ac:dyDescent="0.2">
      <c r="B3" s="51"/>
    </row>
    <row r="4" spans="2:2" x14ac:dyDescent="0.2">
      <c r="B4" s="51"/>
    </row>
    <row r="5" spans="2:2" x14ac:dyDescent="0.2">
      <c r="B5" s="51"/>
    </row>
    <row r="6" spans="2:2" x14ac:dyDescent="0.2">
      <c r="B6" s="51"/>
    </row>
    <row r="7" spans="2:2" x14ac:dyDescent="0.2">
      <c r="B7" s="51"/>
    </row>
    <row r="8" spans="2:2" x14ac:dyDescent="0.2">
      <c r="B8" s="96"/>
    </row>
    <row r="20" spans="1:3" ht="18" x14ac:dyDescent="0.45">
      <c r="A20" s="97" t="s">
        <v>132</v>
      </c>
      <c r="B20" s="98">
        <v>20</v>
      </c>
      <c r="C20" s="98">
        <v>100</v>
      </c>
    </row>
    <row r="21" spans="1:3" ht="18" x14ac:dyDescent="0.45">
      <c r="A21" s="97" t="s">
        <v>133</v>
      </c>
      <c r="B21" s="98">
        <v>10</v>
      </c>
      <c r="C21" s="98">
        <v>40</v>
      </c>
    </row>
    <row r="22" spans="1:3" ht="18" x14ac:dyDescent="0.45">
      <c r="A22" s="97" t="s">
        <v>134</v>
      </c>
      <c r="B22" s="98"/>
      <c r="C22" s="9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rightToLeft="1" zoomScale="130" zoomScaleNormal="130" workbookViewId="0">
      <selection activeCell="B14" sqref="B14"/>
    </sheetView>
  </sheetViews>
  <sheetFormatPr defaultColWidth="9.125" defaultRowHeight="14.25" x14ac:dyDescent="0.2"/>
  <cols>
    <col min="1" max="1" width="5.75" style="69" customWidth="1"/>
    <col min="2" max="2" width="22.875" style="69" customWidth="1"/>
    <col min="3" max="3" width="14.125" style="165" customWidth="1"/>
    <col min="4" max="4" width="7" style="165" customWidth="1"/>
    <col min="5" max="9" width="13.375" style="165" customWidth="1"/>
    <col min="10" max="16384" width="9.125" style="69"/>
  </cols>
  <sheetData>
    <row r="1" spans="1:9" ht="27" thickBot="1" x14ac:dyDescent="0.25">
      <c r="A1" s="244" t="s">
        <v>111</v>
      </c>
      <c r="B1" s="245"/>
      <c r="C1" s="245"/>
      <c r="D1" s="245"/>
      <c r="E1" s="245"/>
      <c r="F1" s="245"/>
      <c r="G1" s="245"/>
      <c r="H1" s="245"/>
      <c r="I1" s="245"/>
    </row>
    <row r="2" spans="1:9" ht="66.75" customHeight="1" thickBot="1" x14ac:dyDescent="0.25">
      <c r="A2" s="70" t="s">
        <v>101</v>
      </c>
      <c r="B2" s="70" t="s">
        <v>102</v>
      </c>
      <c r="C2" s="70" t="s">
        <v>103</v>
      </c>
      <c r="D2" s="70" t="s">
        <v>42</v>
      </c>
      <c r="E2" s="71" t="s">
        <v>104</v>
      </c>
      <c r="F2" s="71" t="s">
        <v>105</v>
      </c>
      <c r="G2" s="71" t="s">
        <v>106</v>
      </c>
      <c r="H2" s="71" t="s">
        <v>107</v>
      </c>
      <c r="I2" s="71" t="s">
        <v>108</v>
      </c>
    </row>
    <row r="3" spans="1:9" ht="25.5" customHeight="1" thickBot="1" x14ac:dyDescent="0.25">
      <c r="A3" s="72">
        <v>1</v>
      </c>
      <c r="B3" s="73" t="s">
        <v>112</v>
      </c>
      <c r="C3" s="74"/>
      <c r="D3" s="75"/>
      <c r="E3" s="75"/>
      <c r="F3" s="75"/>
      <c r="G3" s="75">
        <f>E3*D3/1000</f>
        <v>0</v>
      </c>
      <c r="H3" s="75">
        <f>F3*D3/1000</f>
        <v>0</v>
      </c>
      <c r="I3" s="75">
        <f>H3+G3</f>
        <v>0</v>
      </c>
    </row>
    <row r="4" spans="1:9" ht="25.5" customHeight="1" thickBot="1" x14ac:dyDescent="0.25">
      <c r="A4" s="72">
        <v>2</v>
      </c>
      <c r="B4" s="73" t="s">
        <v>51</v>
      </c>
      <c r="C4" s="74"/>
      <c r="D4" s="75"/>
      <c r="E4" s="75"/>
      <c r="F4" s="75"/>
      <c r="G4" s="75">
        <f t="shared" ref="G4:G7" si="0">E4*D4/1000</f>
        <v>0</v>
      </c>
      <c r="H4" s="75">
        <f t="shared" ref="H4:H7" si="1">F4*D4/1000</f>
        <v>0</v>
      </c>
      <c r="I4" s="75">
        <f t="shared" ref="I4:I7" si="2">H4+G4</f>
        <v>0</v>
      </c>
    </row>
    <row r="5" spans="1:9" ht="25.5" customHeight="1" thickBot="1" x14ac:dyDescent="0.25">
      <c r="A5" s="72">
        <v>3</v>
      </c>
      <c r="B5" s="73" t="s">
        <v>46</v>
      </c>
      <c r="C5" s="74"/>
      <c r="D5" s="75"/>
      <c r="E5" s="75"/>
      <c r="F5" s="75"/>
      <c r="G5" s="75">
        <f t="shared" si="0"/>
        <v>0</v>
      </c>
      <c r="H5" s="75">
        <f t="shared" si="1"/>
        <v>0</v>
      </c>
      <c r="I5" s="75">
        <f t="shared" si="2"/>
        <v>0</v>
      </c>
    </row>
    <row r="6" spans="1:9" ht="25.5" customHeight="1" thickBot="1" x14ac:dyDescent="0.25">
      <c r="A6" s="72">
        <v>4</v>
      </c>
      <c r="B6" s="73" t="s">
        <v>0</v>
      </c>
      <c r="C6" s="74"/>
      <c r="D6" s="75"/>
      <c r="E6" s="75"/>
      <c r="F6" s="75"/>
      <c r="G6" s="75">
        <f t="shared" si="0"/>
        <v>0</v>
      </c>
      <c r="H6" s="75">
        <f t="shared" si="1"/>
        <v>0</v>
      </c>
      <c r="I6" s="75">
        <f t="shared" si="2"/>
        <v>0</v>
      </c>
    </row>
    <row r="7" spans="1:9" ht="25.5" customHeight="1" thickBot="1" x14ac:dyDescent="0.25">
      <c r="A7" s="72">
        <v>5</v>
      </c>
      <c r="B7" s="73"/>
      <c r="C7" s="74"/>
      <c r="D7" s="75"/>
      <c r="E7" s="75"/>
      <c r="F7" s="75"/>
      <c r="G7" s="75">
        <f t="shared" si="0"/>
        <v>0</v>
      </c>
      <c r="H7" s="75">
        <f t="shared" si="1"/>
        <v>0</v>
      </c>
      <c r="I7" s="75">
        <f t="shared" si="2"/>
        <v>0</v>
      </c>
    </row>
    <row r="8" spans="1:9" ht="19.5" thickBot="1" x14ac:dyDescent="0.5">
      <c r="A8" s="79"/>
      <c r="B8" s="80" t="s">
        <v>109</v>
      </c>
      <c r="C8" s="164"/>
      <c r="D8" s="164">
        <f>SUM(D3:D7)</f>
        <v>0</v>
      </c>
      <c r="E8" s="164"/>
      <c r="F8" s="164"/>
      <c r="G8" s="164">
        <f t="shared" ref="G8:I8" si="3">SUM(G3:G7)</f>
        <v>0</v>
      </c>
      <c r="H8" s="164">
        <f t="shared" si="3"/>
        <v>0</v>
      </c>
      <c r="I8" s="169">
        <f t="shared" si="3"/>
        <v>0</v>
      </c>
    </row>
    <row r="9" spans="1:9" ht="40.5" customHeight="1" thickBot="1" x14ac:dyDescent="0.5">
      <c r="A9" s="77"/>
      <c r="B9" s="168" t="s">
        <v>207</v>
      </c>
      <c r="C9" s="166"/>
      <c r="D9" s="166">
        <v>0.2</v>
      </c>
      <c r="E9" s="167"/>
      <c r="F9" s="167"/>
      <c r="G9" s="167"/>
      <c r="H9" s="167"/>
      <c r="I9" s="170">
        <f>I8*D9</f>
        <v>0</v>
      </c>
    </row>
    <row r="10" spans="1:9" ht="19.5" thickBot="1" x14ac:dyDescent="0.5">
      <c r="A10" s="77"/>
      <c r="B10" s="78" t="s">
        <v>110</v>
      </c>
      <c r="C10" s="166"/>
      <c r="D10" s="167"/>
      <c r="E10" s="167"/>
      <c r="F10" s="167"/>
      <c r="G10" s="167"/>
      <c r="H10" s="167"/>
      <c r="I10" s="170">
        <f>I8-I9</f>
        <v>0</v>
      </c>
    </row>
  </sheetData>
  <mergeCells count="1">
    <mergeCell ref="A1:I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rightToLeft="1" view="pageBreakPreview" zoomScale="85" zoomScaleNormal="100" zoomScaleSheetLayoutView="85" workbookViewId="0">
      <selection activeCell="D24" sqref="D24"/>
    </sheetView>
  </sheetViews>
  <sheetFormatPr defaultRowHeight="18.75" x14ac:dyDescent="0.45"/>
  <cols>
    <col min="1" max="1" width="1.75" customWidth="1"/>
    <col min="2" max="2" width="1.75" style="4" customWidth="1"/>
    <col min="3" max="3" width="12.75" style="2" customWidth="1"/>
    <col min="4" max="4" width="66.375" style="3" customWidth="1"/>
    <col min="5" max="5" width="15.75" customWidth="1"/>
    <col min="6" max="6" width="14.25" customWidth="1"/>
    <col min="7" max="7" width="15.75" customWidth="1"/>
    <col min="8" max="8" width="1.75" customWidth="1"/>
  </cols>
  <sheetData>
    <row r="1" spans="1:14" ht="5.0999999999999996" customHeight="1" x14ac:dyDescent="0.45">
      <c r="E1" s="34"/>
      <c r="F1" s="34"/>
      <c r="G1" s="34"/>
    </row>
    <row r="2" spans="1:14" ht="25.15" customHeight="1" x14ac:dyDescent="0.2">
      <c r="B2" s="37"/>
      <c r="C2" s="40"/>
      <c r="D2" s="37" t="s">
        <v>139</v>
      </c>
      <c r="E2" s="40"/>
      <c r="F2" s="40"/>
      <c r="G2" s="40"/>
      <c r="H2" s="41"/>
    </row>
    <row r="3" spans="1:14" ht="25.15" customHeight="1" x14ac:dyDescent="0.2">
      <c r="B3" s="37"/>
      <c r="C3" s="35"/>
      <c r="D3" s="36" t="s">
        <v>204</v>
      </c>
      <c r="E3" s="35"/>
      <c r="F3" s="35"/>
      <c r="G3" s="35"/>
      <c r="H3" s="41"/>
    </row>
    <row r="4" spans="1:14" ht="45" customHeight="1" x14ac:dyDescent="0.2">
      <c r="B4" s="37"/>
      <c r="C4" s="250" t="s">
        <v>1</v>
      </c>
      <c r="D4" s="252" t="s">
        <v>3</v>
      </c>
      <c r="E4" s="250" t="s">
        <v>42</v>
      </c>
      <c r="F4" s="250" t="s">
        <v>148</v>
      </c>
      <c r="G4" s="250" t="s">
        <v>153</v>
      </c>
      <c r="H4" s="41"/>
    </row>
    <row r="5" spans="1:14" s="5" customFormat="1" ht="45" hidden="1" customHeight="1" x14ac:dyDescent="0.2">
      <c r="A5"/>
      <c r="B5" s="37"/>
      <c r="C5" s="251"/>
      <c r="D5" s="253"/>
      <c r="E5" s="251"/>
      <c r="F5" s="251"/>
      <c r="G5" s="251" t="s">
        <v>89</v>
      </c>
      <c r="H5" s="45"/>
      <c r="I5"/>
    </row>
    <row r="6" spans="1:14" ht="22.5" x14ac:dyDescent="0.2">
      <c r="B6" s="37"/>
      <c r="C6" s="254" t="s">
        <v>138</v>
      </c>
      <c r="D6" s="7" t="s">
        <v>140</v>
      </c>
      <c r="E6" s="247">
        <v>3200</v>
      </c>
      <c r="F6" s="247"/>
      <c r="G6" s="247"/>
      <c r="H6" s="41"/>
    </row>
    <row r="7" spans="1:14" ht="37.5" x14ac:dyDescent="0.2">
      <c r="B7" s="37"/>
      <c r="C7" s="254"/>
      <c r="D7" s="7" t="s">
        <v>141</v>
      </c>
      <c r="E7" s="248"/>
      <c r="F7" s="248"/>
      <c r="G7" s="248"/>
      <c r="H7" s="41"/>
    </row>
    <row r="8" spans="1:14" ht="22.5" x14ac:dyDescent="0.2">
      <c r="B8" s="37"/>
      <c r="C8" s="254"/>
      <c r="D8" s="7" t="s">
        <v>142</v>
      </c>
      <c r="E8" s="248"/>
      <c r="F8" s="248"/>
      <c r="G8" s="248"/>
      <c r="H8" s="41"/>
    </row>
    <row r="9" spans="1:14" ht="42.75" customHeight="1" x14ac:dyDescent="0.2">
      <c r="B9" s="37"/>
      <c r="C9" s="254"/>
      <c r="D9" s="7" t="s">
        <v>143</v>
      </c>
      <c r="E9" s="248"/>
      <c r="F9" s="248"/>
      <c r="G9" s="248"/>
      <c r="H9" s="41"/>
    </row>
    <row r="10" spans="1:14" ht="58.5" x14ac:dyDescent="0.2">
      <c r="B10" s="37"/>
      <c r="C10" s="254"/>
      <c r="D10" s="7" t="s">
        <v>144</v>
      </c>
      <c r="E10" s="249"/>
      <c r="F10" s="249"/>
      <c r="G10" s="249"/>
      <c r="H10" s="41"/>
    </row>
    <row r="11" spans="1:14" s="10" customFormat="1" ht="24.95" customHeight="1" x14ac:dyDescent="0.25">
      <c r="A11"/>
      <c r="B11" s="37"/>
      <c r="C11" s="255" t="s">
        <v>200</v>
      </c>
      <c r="D11" s="256"/>
      <c r="E11" s="105"/>
      <c r="F11" s="104"/>
      <c r="G11" s="104">
        <f>G13-G12</f>
        <v>0</v>
      </c>
      <c r="H11" s="46"/>
      <c r="I11"/>
      <c r="J11"/>
      <c r="K11"/>
      <c r="L11"/>
      <c r="M11"/>
      <c r="N11"/>
    </row>
    <row r="12" spans="1:14" s="10" customFormat="1" ht="24.95" customHeight="1" x14ac:dyDescent="0.25">
      <c r="A12"/>
      <c r="B12" s="37"/>
      <c r="C12" s="255" t="s">
        <v>207</v>
      </c>
      <c r="D12" s="256"/>
      <c r="E12" s="106"/>
      <c r="F12" s="104"/>
      <c r="G12" s="104">
        <f>G13*0.2</f>
        <v>0</v>
      </c>
      <c r="H12" s="46"/>
      <c r="I12"/>
      <c r="J12"/>
      <c r="K12"/>
      <c r="L12"/>
      <c r="M12"/>
      <c r="N12"/>
    </row>
    <row r="13" spans="1:14" s="10" customFormat="1" ht="24.95" customHeight="1" x14ac:dyDescent="0.25">
      <c r="A13"/>
      <c r="B13" s="37"/>
      <c r="C13" s="257" t="s">
        <v>79</v>
      </c>
      <c r="D13" s="258"/>
      <c r="E13" s="106"/>
      <c r="F13" s="107"/>
      <c r="G13" s="107">
        <f>SUM(G6:G10)</f>
        <v>0</v>
      </c>
      <c r="H13" s="46"/>
    </row>
    <row r="14" spans="1:14" ht="22.5" customHeight="1" x14ac:dyDescent="0.2">
      <c r="B14" s="37"/>
      <c r="C14" s="108" t="s">
        <v>97</v>
      </c>
      <c r="D14" s="39"/>
      <c r="E14" s="40"/>
      <c r="F14" s="40"/>
      <c r="G14" s="40"/>
      <c r="H14" s="41"/>
    </row>
    <row r="15" spans="1:14" ht="45" customHeight="1" x14ac:dyDescent="0.2">
      <c r="B15" s="37"/>
      <c r="C15" s="246" t="s">
        <v>145</v>
      </c>
      <c r="D15" s="246"/>
      <c r="E15" s="40"/>
      <c r="F15" s="40"/>
      <c r="G15" s="40"/>
      <c r="H15" s="41"/>
    </row>
    <row r="16" spans="1:14" ht="24.95" customHeight="1" x14ac:dyDescent="0.2">
      <c r="B16" s="37"/>
      <c r="C16" s="39" t="s">
        <v>78</v>
      </c>
      <c r="D16" s="42"/>
      <c r="E16" s="40"/>
      <c r="F16" s="40"/>
      <c r="G16" s="40"/>
      <c r="H16" s="41"/>
    </row>
    <row r="17" spans="2:8" ht="22.5" customHeight="1" x14ac:dyDescent="0.2">
      <c r="B17" s="37"/>
      <c r="C17" s="109" t="s">
        <v>205</v>
      </c>
      <c r="D17" s="42"/>
      <c r="E17" s="40"/>
      <c r="F17" s="40"/>
      <c r="G17" s="40"/>
      <c r="H17" s="41"/>
    </row>
    <row r="18" spans="2:8" ht="5.0999999999999996" customHeight="1" x14ac:dyDescent="0.2">
      <c r="B18" s="37"/>
      <c r="C18" s="109"/>
      <c r="D18" s="42"/>
      <c r="E18" s="40"/>
      <c r="F18" s="40"/>
      <c r="G18" s="40"/>
      <c r="H18" s="41"/>
    </row>
    <row r="19" spans="2:8" x14ac:dyDescent="0.45">
      <c r="C19" s="47" t="s">
        <v>88</v>
      </c>
      <c r="D19" s="49"/>
      <c r="E19" s="3"/>
      <c r="G19" s="3"/>
    </row>
    <row r="20" spans="2:8" x14ac:dyDescent="0.45">
      <c r="C20" s="25" t="s">
        <v>60</v>
      </c>
      <c r="D20" s="25"/>
      <c r="E20" s="3"/>
      <c r="G20" s="3"/>
    </row>
    <row r="21" spans="2:8" x14ac:dyDescent="0.45">
      <c r="D21" s="25"/>
      <c r="E21" s="3"/>
      <c r="G21" s="3"/>
    </row>
    <row r="22" spans="2:8" x14ac:dyDescent="0.2">
      <c r="D22" s="25"/>
    </row>
  </sheetData>
  <mergeCells count="13">
    <mergeCell ref="C15:D15"/>
    <mergeCell ref="E6:E10"/>
    <mergeCell ref="G6:G10"/>
    <mergeCell ref="C4:C5"/>
    <mergeCell ref="D4:D5"/>
    <mergeCell ref="E4:E5"/>
    <mergeCell ref="C6:C10"/>
    <mergeCell ref="F6:F10"/>
    <mergeCell ref="F4:F5"/>
    <mergeCell ref="G4:G5"/>
    <mergeCell ref="C11:D11"/>
    <mergeCell ref="C12:D12"/>
    <mergeCell ref="C13:D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  <pageSetUpPr fitToPage="1"/>
  </sheetPr>
  <dimension ref="A1:F15"/>
  <sheetViews>
    <sheetView rightToLeft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5" sqref="B1:F15"/>
    </sheetView>
  </sheetViews>
  <sheetFormatPr defaultRowHeight="18.75" x14ac:dyDescent="0.2"/>
  <cols>
    <col min="1" max="1" width="3" style="4" customWidth="1"/>
    <col min="2" max="2" width="13.125" style="2" customWidth="1"/>
    <col min="3" max="4" width="11.25" style="2" customWidth="1"/>
    <col min="5" max="6" width="15.625" customWidth="1"/>
  </cols>
  <sheetData>
    <row r="1" spans="1:6" ht="21" x14ac:dyDescent="0.2">
      <c r="B1" s="208"/>
      <c r="C1" s="209" t="s">
        <v>113</v>
      </c>
      <c r="D1" s="209"/>
      <c r="E1" s="210"/>
      <c r="F1" s="211"/>
    </row>
    <row r="2" spans="1:6" s="201" customFormat="1" ht="42" customHeight="1" x14ac:dyDescent="0.2">
      <c r="A2" s="196">
        <v>1</v>
      </c>
      <c r="B2" s="171" t="s">
        <v>69</v>
      </c>
      <c r="C2" s="171" t="s">
        <v>37</v>
      </c>
      <c r="D2" s="173" t="s">
        <v>0</v>
      </c>
      <c r="E2" s="171" t="s">
        <v>52</v>
      </c>
      <c r="F2" s="171" t="s">
        <v>53</v>
      </c>
    </row>
    <row r="3" spans="1:6" s="198" customFormat="1" ht="20.85" customHeight="1" x14ac:dyDescent="0.2">
      <c r="A3" s="196">
        <v>5</v>
      </c>
      <c r="B3" s="206" t="s">
        <v>62</v>
      </c>
      <c r="C3" s="179"/>
      <c r="D3" s="179"/>
      <c r="E3" s="179"/>
      <c r="F3" s="179">
        <f>E3*C3</f>
        <v>0</v>
      </c>
    </row>
    <row r="4" spans="1:6" s="198" customFormat="1" ht="20.85" customHeight="1" x14ac:dyDescent="0.2">
      <c r="A4" s="196"/>
      <c r="B4" s="206" t="s">
        <v>63</v>
      </c>
      <c r="C4" s="179"/>
      <c r="D4" s="179"/>
      <c r="E4" s="179">
        <f>E3</f>
        <v>0</v>
      </c>
      <c r="F4" s="179">
        <f t="shared" ref="F4:F11" si="0">E4*C4</f>
        <v>0</v>
      </c>
    </row>
    <row r="5" spans="1:6" s="198" customFormat="1" ht="20.85" customHeight="1" x14ac:dyDescent="0.2">
      <c r="A5" s="196">
        <v>5</v>
      </c>
      <c r="B5" s="206" t="s">
        <v>64</v>
      </c>
      <c r="C5" s="179"/>
      <c r="D5" s="179"/>
      <c r="E5" s="179">
        <f t="shared" ref="E5:E11" si="1">E4</f>
        <v>0</v>
      </c>
      <c r="F5" s="179">
        <f t="shared" si="0"/>
        <v>0</v>
      </c>
    </row>
    <row r="6" spans="1:6" s="198" customFormat="1" ht="20.85" customHeight="1" x14ac:dyDescent="0.2">
      <c r="A6" s="196"/>
      <c r="B6" s="206" t="s">
        <v>65</v>
      </c>
      <c r="C6" s="179"/>
      <c r="D6" s="179"/>
      <c r="E6" s="179">
        <f t="shared" si="1"/>
        <v>0</v>
      </c>
      <c r="F6" s="179">
        <f t="shared" si="0"/>
        <v>0</v>
      </c>
    </row>
    <row r="7" spans="1:6" s="198" customFormat="1" ht="20.85" customHeight="1" x14ac:dyDescent="0.2">
      <c r="A7" s="196"/>
      <c r="B7" s="207" t="s">
        <v>66</v>
      </c>
      <c r="C7" s="179"/>
      <c r="D7" s="179"/>
      <c r="E7" s="179">
        <f t="shared" si="1"/>
        <v>0</v>
      </c>
      <c r="F7" s="179">
        <f t="shared" si="0"/>
        <v>0</v>
      </c>
    </row>
    <row r="8" spans="1:6" s="198" customFormat="1" ht="20.85" customHeight="1" x14ac:dyDescent="0.2">
      <c r="A8" s="196"/>
      <c r="B8" s="207" t="s">
        <v>67</v>
      </c>
      <c r="C8" s="179"/>
      <c r="D8" s="179"/>
      <c r="E8" s="179">
        <f t="shared" si="1"/>
        <v>0</v>
      </c>
      <c r="F8" s="179">
        <f t="shared" si="0"/>
        <v>0</v>
      </c>
    </row>
    <row r="9" spans="1:6" s="200" customFormat="1" ht="20.85" customHeight="1" x14ac:dyDescent="0.55000000000000004">
      <c r="A9" s="199"/>
      <c r="B9" s="197" t="s">
        <v>68</v>
      </c>
      <c r="C9" s="179"/>
      <c r="D9" s="179"/>
      <c r="E9" s="179">
        <f t="shared" si="1"/>
        <v>0</v>
      </c>
      <c r="F9" s="179">
        <f t="shared" si="0"/>
        <v>0</v>
      </c>
    </row>
    <row r="10" spans="1:6" s="200" customFormat="1" ht="20.85" customHeight="1" x14ac:dyDescent="0.55000000000000004">
      <c r="A10" s="199"/>
      <c r="B10" s="197" t="s">
        <v>70</v>
      </c>
      <c r="C10" s="179"/>
      <c r="D10" s="179"/>
      <c r="E10" s="179">
        <f t="shared" si="1"/>
        <v>0</v>
      </c>
      <c r="F10" s="179">
        <f t="shared" si="0"/>
        <v>0</v>
      </c>
    </row>
    <row r="11" spans="1:6" s="200" customFormat="1" ht="20.85" customHeight="1" x14ac:dyDescent="0.55000000000000004">
      <c r="A11" s="199"/>
      <c r="B11" s="197" t="s">
        <v>71</v>
      </c>
      <c r="C11" s="179"/>
      <c r="D11" s="179"/>
      <c r="E11" s="179">
        <f t="shared" si="1"/>
        <v>0</v>
      </c>
      <c r="F11" s="179">
        <f t="shared" si="0"/>
        <v>0</v>
      </c>
    </row>
    <row r="12" spans="1:6" s="8" customFormat="1" ht="20.85" hidden="1" customHeight="1" x14ac:dyDescent="0.55000000000000004">
      <c r="A12" s="6"/>
      <c r="B12" s="23"/>
      <c r="C12" s="82"/>
      <c r="D12" s="82"/>
      <c r="E12" s="82"/>
      <c r="F12" s="82"/>
    </row>
    <row r="13" spans="1:6" s="8" customFormat="1" ht="20.85" hidden="1" customHeight="1" x14ac:dyDescent="0.55000000000000004">
      <c r="A13" s="6"/>
      <c r="B13" s="23"/>
      <c r="C13" s="82"/>
      <c r="D13" s="82"/>
      <c r="E13" s="82"/>
      <c r="F13" s="82"/>
    </row>
    <row r="14" spans="1:6" ht="20.85" hidden="1" customHeight="1" x14ac:dyDescent="0.2">
      <c r="A14" s="1"/>
      <c r="B14" s="22"/>
      <c r="C14" s="24"/>
      <c r="D14" s="24"/>
      <c r="E14" s="24"/>
      <c r="F14" s="24"/>
    </row>
    <row r="15" spans="1:6" ht="20.85" customHeight="1" x14ac:dyDescent="0.2">
      <c r="B15" s="11" t="s">
        <v>32</v>
      </c>
      <c r="C15" s="16">
        <f>SUM(C3:C11)</f>
        <v>0</v>
      </c>
      <c r="D15" s="16">
        <f>SUM(D3:D11)</f>
        <v>0</v>
      </c>
      <c r="E15" s="82"/>
      <c r="F15" s="16">
        <f>SUM(F3:F14)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8" tint="0.79998168889431442"/>
    <pageSetUpPr fitToPage="1"/>
  </sheetPr>
  <dimension ref="A1:M15"/>
  <sheetViews>
    <sheetView rightToLeft="1" zoomScaleNormal="100" zoomScaleSheetLayoutView="8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  <col min="7" max="7" width="10" customWidth="1"/>
  </cols>
  <sheetData>
    <row r="1" spans="1:13" ht="21" x14ac:dyDescent="0.2">
      <c r="B1" s="202"/>
      <c r="C1" s="203" t="s">
        <v>51</v>
      </c>
      <c r="D1" s="204"/>
      <c r="E1" s="205"/>
    </row>
    <row r="2" spans="1:13" s="201" customFormat="1" ht="42" customHeight="1" x14ac:dyDescent="0.2">
      <c r="A2" s="196">
        <v>1</v>
      </c>
      <c r="B2" s="85" t="s">
        <v>114</v>
      </c>
      <c r="C2" s="85" t="s">
        <v>42</v>
      </c>
      <c r="D2" s="85" t="s">
        <v>115</v>
      </c>
      <c r="E2" s="85" t="s">
        <v>116</v>
      </c>
      <c r="G2" s="234" t="s">
        <v>213</v>
      </c>
      <c r="H2" s="235" t="s">
        <v>214</v>
      </c>
      <c r="I2" s="235" t="s">
        <v>215</v>
      </c>
      <c r="J2" s="235" t="s">
        <v>219</v>
      </c>
      <c r="K2" s="236" t="s">
        <v>216</v>
      </c>
      <c r="L2" s="236" t="s">
        <v>217</v>
      </c>
      <c r="M2" s="236" t="s">
        <v>218</v>
      </c>
    </row>
    <row r="3" spans="1:13" s="198" customFormat="1" ht="20.85" customHeight="1" x14ac:dyDescent="0.2">
      <c r="A3" s="196">
        <v>5</v>
      </c>
      <c r="B3" s="197" t="s">
        <v>118</v>
      </c>
      <c r="C3" s="179"/>
      <c r="D3" s="179">
        <f>'متراژ طبقات'!E3*0.2</f>
        <v>0</v>
      </c>
      <c r="E3" s="179">
        <f t="shared" ref="E3:E11" si="0">D3*C3</f>
        <v>0</v>
      </c>
      <c r="G3" s="98"/>
      <c r="H3" s="98"/>
      <c r="I3" s="98">
        <f>H3*G3</f>
        <v>0</v>
      </c>
      <c r="J3" s="98">
        <v>1.2</v>
      </c>
      <c r="K3" s="98">
        <f>I3+J3</f>
        <v>1.2</v>
      </c>
      <c r="L3" s="98"/>
      <c r="M3" s="237">
        <f>K3*L3</f>
        <v>0</v>
      </c>
    </row>
    <row r="4" spans="1:13" s="198" customFormat="1" ht="20.85" customHeight="1" x14ac:dyDescent="0.2">
      <c r="A4" s="196"/>
      <c r="B4" s="197" t="s">
        <v>119</v>
      </c>
      <c r="C4" s="179"/>
      <c r="D4" s="179">
        <f>D3</f>
        <v>0</v>
      </c>
      <c r="E4" s="179">
        <f t="shared" si="0"/>
        <v>0</v>
      </c>
      <c r="G4" s="98"/>
      <c r="H4" s="98"/>
      <c r="I4" s="98">
        <f t="shared" ref="I4:I6" si="1">H4*G4</f>
        <v>0</v>
      </c>
      <c r="J4" s="98">
        <f>$J$3</f>
        <v>1.2</v>
      </c>
      <c r="K4" s="98">
        <f t="shared" ref="K4:K6" si="2">I4+J4</f>
        <v>1.2</v>
      </c>
      <c r="L4" s="98"/>
      <c r="M4" s="237">
        <f t="shared" ref="M4:M6" si="3">K4*L4</f>
        <v>0</v>
      </c>
    </row>
    <row r="5" spans="1:13" s="198" customFormat="1" ht="20.85" customHeight="1" x14ac:dyDescent="0.2">
      <c r="A5" s="196">
        <v>5</v>
      </c>
      <c r="B5" s="197" t="s">
        <v>120</v>
      </c>
      <c r="C5" s="179"/>
      <c r="D5" s="179">
        <f t="shared" ref="D5:D11" si="4">D4</f>
        <v>0</v>
      </c>
      <c r="E5" s="179">
        <f t="shared" si="0"/>
        <v>0</v>
      </c>
      <c r="G5" s="98"/>
      <c r="H5" s="98"/>
      <c r="I5" s="98">
        <f t="shared" si="1"/>
        <v>0</v>
      </c>
      <c r="J5" s="98">
        <f t="shared" ref="J5:J6" si="5">$J$3</f>
        <v>1.2</v>
      </c>
      <c r="K5" s="98">
        <f t="shared" si="2"/>
        <v>1.2</v>
      </c>
      <c r="L5" s="98"/>
      <c r="M5" s="237">
        <f t="shared" si="3"/>
        <v>0</v>
      </c>
    </row>
    <row r="6" spans="1:13" s="198" customFormat="1" ht="20.85" customHeight="1" x14ac:dyDescent="0.2">
      <c r="A6" s="196"/>
      <c r="B6" s="197" t="s">
        <v>121</v>
      </c>
      <c r="C6" s="179"/>
      <c r="D6" s="179">
        <f t="shared" si="4"/>
        <v>0</v>
      </c>
      <c r="E6" s="179">
        <f t="shared" si="0"/>
        <v>0</v>
      </c>
      <c r="G6" s="98"/>
      <c r="H6" s="98"/>
      <c r="I6" s="98">
        <f t="shared" si="1"/>
        <v>0</v>
      </c>
      <c r="J6" s="98">
        <f t="shared" si="5"/>
        <v>1.2</v>
      </c>
      <c r="K6" s="98">
        <f t="shared" si="2"/>
        <v>1.2</v>
      </c>
      <c r="L6" s="98"/>
      <c r="M6" s="237">
        <f t="shared" si="3"/>
        <v>0</v>
      </c>
    </row>
    <row r="7" spans="1:13" s="198" customFormat="1" ht="20.85" customHeight="1" x14ac:dyDescent="0.2">
      <c r="A7" s="196"/>
      <c r="B7" s="197" t="s">
        <v>122</v>
      </c>
      <c r="C7" s="179"/>
      <c r="D7" s="179">
        <f t="shared" si="4"/>
        <v>0</v>
      </c>
      <c r="E7" s="179">
        <f t="shared" si="0"/>
        <v>0</v>
      </c>
      <c r="G7" s="98"/>
      <c r="H7" s="98"/>
      <c r="I7" s="98"/>
      <c r="J7" s="98"/>
      <c r="K7" s="98"/>
      <c r="L7" s="98"/>
      <c r="M7" s="237"/>
    </row>
    <row r="8" spans="1:13" s="198" customFormat="1" ht="20.85" customHeight="1" x14ac:dyDescent="0.2">
      <c r="A8" s="196"/>
      <c r="B8" s="197" t="s">
        <v>117</v>
      </c>
      <c r="C8" s="179"/>
      <c r="D8" s="179">
        <f t="shared" si="4"/>
        <v>0</v>
      </c>
      <c r="E8" s="179">
        <f t="shared" si="0"/>
        <v>0</v>
      </c>
      <c r="G8" s="98"/>
      <c r="H8" s="98"/>
      <c r="I8" s="98"/>
      <c r="J8" s="98"/>
      <c r="K8" s="98"/>
      <c r="L8" s="98"/>
      <c r="M8" s="237"/>
    </row>
    <row r="9" spans="1:13" s="200" customFormat="1" ht="20.85" customHeight="1" x14ac:dyDescent="0.55000000000000004">
      <c r="A9" s="199"/>
      <c r="B9" s="197"/>
      <c r="C9" s="179"/>
      <c r="D9" s="179">
        <f t="shared" si="4"/>
        <v>0</v>
      </c>
      <c r="E9" s="179">
        <f t="shared" si="0"/>
        <v>0</v>
      </c>
      <c r="G9" s="98"/>
      <c r="H9" s="98"/>
      <c r="I9" s="98"/>
      <c r="J9" s="98"/>
      <c r="K9" s="98"/>
      <c r="L9" s="98"/>
      <c r="M9" s="237"/>
    </row>
    <row r="10" spans="1:13" s="200" customFormat="1" ht="20.85" customHeight="1" x14ac:dyDescent="0.55000000000000004">
      <c r="A10" s="199"/>
      <c r="B10" s="179"/>
      <c r="C10" s="179"/>
      <c r="D10" s="179">
        <f t="shared" si="4"/>
        <v>0</v>
      </c>
      <c r="E10" s="179">
        <f t="shared" si="0"/>
        <v>0</v>
      </c>
      <c r="G10" s="98"/>
      <c r="H10" s="98"/>
      <c r="I10" s="98"/>
      <c r="J10" s="98"/>
      <c r="K10" s="98"/>
      <c r="L10" s="98"/>
      <c r="M10" s="237"/>
    </row>
    <row r="11" spans="1:13" s="200" customFormat="1" ht="20.85" customHeight="1" x14ac:dyDescent="0.55000000000000004">
      <c r="A11" s="199"/>
      <c r="B11" s="179"/>
      <c r="C11" s="179"/>
      <c r="D11" s="179">
        <f t="shared" si="4"/>
        <v>0</v>
      </c>
      <c r="E11" s="179">
        <f t="shared" si="0"/>
        <v>0</v>
      </c>
    </row>
    <row r="12" spans="1:13" s="8" customFormat="1" ht="20.85" hidden="1" customHeight="1" x14ac:dyDescent="0.55000000000000004">
      <c r="A12" s="6"/>
      <c r="B12" s="82"/>
      <c r="C12" s="82"/>
      <c r="D12" s="82"/>
      <c r="E12" s="82"/>
    </row>
    <row r="13" spans="1:13" s="8" customFormat="1" ht="20.85" hidden="1" customHeight="1" x14ac:dyDescent="0.55000000000000004">
      <c r="A13" s="6"/>
      <c r="B13" s="82"/>
      <c r="C13" s="82"/>
      <c r="D13" s="82"/>
      <c r="E13" s="82"/>
    </row>
    <row r="14" spans="1:13" ht="20.85" hidden="1" customHeight="1" x14ac:dyDescent="0.2">
      <c r="A14" s="1"/>
      <c r="B14" s="83"/>
      <c r="C14" s="24"/>
      <c r="D14" s="24"/>
      <c r="E14" s="24"/>
    </row>
    <row r="15" spans="1:13" ht="20.85" customHeight="1" x14ac:dyDescent="0.2">
      <c r="B15" s="84" t="s">
        <v>32</v>
      </c>
      <c r="C15" s="16">
        <f>SUM(C3:C14)</f>
        <v>0</v>
      </c>
      <c r="D15" s="82"/>
      <c r="E15" s="16">
        <f>SUM(E3:E14)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theme="9" tint="0.79998168889431442"/>
    <pageSetUpPr fitToPage="1"/>
  </sheetPr>
  <dimension ref="A1:E15"/>
  <sheetViews>
    <sheetView rightToLeft="1" tabSelected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" sqref="B1:E15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</cols>
  <sheetData>
    <row r="1" spans="1:5" ht="21" x14ac:dyDescent="0.2">
      <c r="B1" s="216"/>
      <c r="C1" s="217" t="s">
        <v>46</v>
      </c>
      <c r="D1" s="218"/>
      <c r="E1" s="219"/>
    </row>
    <row r="2" spans="1:5" s="201" customFormat="1" ht="42" customHeight="1" x14ac:dyDescent="0.2">
      <c r="A2" s="196">
        <v>1</v>
      </c>
      <c r="B2" s="174" t="s">
        <v>114</v>
      </c>
      <c r="C2" s="174" t="s">
        <v>42</v>
      </c>
      <c r="D2" s="174" t="s">
        <v>129</v>
      </c>
      <c r="E2" s="174" t="s">
        <v>53</v>
      </c>
    </row>
    <row r="3" spans="1:5" ht="20.85" customHeight="1" x14ac:dyDescent="0.2">
      <c r="A3" s="1">
        <v>5</v>
      </c>
      <c r="B3" s="23" t="s">
        <v>126</v>
      </c>
      <c r="C3" s="82"/>
      <c r="D3" s="82">
        <f>'متراژ طبقات'!E3*0.1</f>
        <v>0</v>
      </c>
      <c r="E3" s="82">
        <f t="shared" ref="E3:E11" si="0">D3*C3</f>
        <v>0</v>
      </c>
    </row>
    <row r="4" spans="1:5" ht="20.85" customHeight="1" x14ac:dyDescent="0.2">
      <c r="A4" s="1"/>
      <c r="B4" s="23" t="s">
        <v>125</v>
      </c>
      <c r="C4" s="82"/>
      <c r="D4" s="82">
        <f>'متراژ طبقات'!E4*0.1</f>
        <v>0</v>
      </c>
      <c r="E4" s="82">
        <f t="shared" si="0"/>
        <v>0</v>
      </c>
    </row>
    <row r="5" spans="1:5" ht="20.85" customHeight="1" x14ac:dyDescent="0.2">
      <c r="A5" s="1">
        <v>5</v>
      </c>
      <c r="B5" s="23" t="s">
        <v>124</v>
      </c>
      <c r="C5" s="82"/>
      <c r="D5" s="82">
        <f>'متراژ طبقات'!E5*0.1</f>
        <v>0</v>
      </c>
      <c r="E5" s="82">
        <f t="shared" si="0"/>
        <v>0</v>
      </c>
    </row>
    <row r="6" spans="1:5" ht="20.85" customHeight="1" x14ac:dyDescent="0.2">
      <c r="A6" s="1"/>
      <c r="B6" s="23" t="s">
        <v>123</v>
      </c>
      <c r="C6" s="82"/>
      <c r="D6" s="82">
        <f>'متراژ طبقات'!E6*0.1</f>
        <v>0</v>
      </c>
      <c r="E6" s="82">
        <f t="shared" si="0"/>
        <v>0</v>
      </c>
    </row>
    <row r="7" spans="1:5" ht="20.85" customHeight="1" x14ac:dyDescent="0.2">
      <c r="A7" s="1"/>
      <c r="B7" s="23" t="s">
        <v>127</v>
      </c>
      <c r="C7" s="82"/>
      <c r="D7" s="82">
        <f>'متراژ طبقات'!E7*0.1</f>
        <v>0</v>
      </c>
      <c r="E7" s="82">
        <f t="shared" si="0"/>
        <v>0</v>
      </c>
    </row>
    <row r="8" spans="1:5" ht="20.85" customHeight="1" x14ac:dyDescent="0.2">
      <c r="A8" s="1"/>
      <c r="B8" s="23" t="s">
        <v>128</v>
      </c>
      <c r="C8" s="82"/>
      <c r="D8" s="82">
        <f>'متراژ طبقات'!E8*0.1</f>
        <v>0</v>
      </c>
      <c r="E8" s="82">
        <f t="shared" si="0"/>
        <v>0</v>
      </c>
    </row>
    <row r="9" spans="1:5" s="200" customFormat="1" ht="20.85" customHeight="1" x14ac:dyDescent="0.55000000000000004">
      <c r="A9" s="199"/>
      <c r="B9" s="197"/>
      <c r="C9" s="179"/>
      <c r="D9" s="179">
        <f>'متراژ طبقات'!E9*0.1</f>
        <v>0</v>
      </c>
      <c r="E9" s="179">
        <f t="shared" si="0"/>
        <v>0</v>
      </c>
    </row>
    <row r="10" spans="1:5" s="200" customFormat="1" ht="20.85" customHeight="1" x14ac:dyDescent="0.55000000000000004">
      <c r="A10" s="199"/>
      <c r="B10" s="179"/>
      <c r="C10" s="179"/>
      <c r="D10" s="179">
        <f>'متراژ طبقات'!E10*0.1</f>
        <v>0</v>
      </c>
      <c r="E10" s="179">
        <f t="shared" si="0"/>
        <v>0</v>
      </c>
    </row>
    <row r="11" spans="1:5" s="200" customFormat="1" ht="20.85" customHeight="1" x14ac:dyDescent="0.55000000000000004">
      <c r="A11" s="199"/>
      <c r="B11" s="179"/>
      <c r="C11" s="179"/>
      <c r="D11" s="179">
        <f>'متراژ طبقات'!E11*0.1</f>
        <v>0</v>
      </c>
      <c r="E11" s="179">
        <f t="shared" si="0"/>
        <v>0</v>
      </c>
    </row>
    <row r="12" spans="1:5" s="8" customFormat="1" ht="20.85" hidden="1" customHeight="1" x14ac:dyDescent="0.55000000000000004">
      <c r="A12" s="6"/>
      <c r="B12" s="82"/>
      <c r="C12" s="82"/>
      <c r="D12" s="82"/>
      <c r="E12" s="82"/>
    </row>
    <row r="13" spans="1:5" s="8" customFormat="1" ht="20.85" hidden="1" customHeight="1" x14ac:dyDescent="0.55000000000000004">
      <c r="A13" s="6"/>
      <c r="B13" s="82"/>
      <c r="C13" s="82"/>
      <c r="D13" s="82"/>
      <c r="E13" s="82"/>
    </row>
    <row r="14" spans="1:5" ht="20.85" hidden="1" customHeight="1" x14ac:dyDescent="0.2">
      <c r="A14" s="1"/>
      <c r="B14" s="83"/>
      <c r="C14" s="24"/>
      <c r="D14" s="24"/>
      <c r="E14" s="24"/>
    </row>
    <row r="15" spans="1:5" ht="20.85" customHeight="1" x14ac:dyDescent="0.2">
      <c r="B15" s="84" t="s">
        <v>32</v>
      </c>
      <c r="C15" s="16">
        <f>SUM(C3:C14)</f>
        <v>0</v>
      </c>
      <c r="D15" s="82"/>
      <c r="E15" s="16">
        <f>SUM(E3:E14)</f>
        <v>0</v>
      </c>
    </row>
  </sheetData>
  <phoneticPr fontId="23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C00000"/>
    <pageSetUpPr fitToPage="1"/>
  </sheetPr>
  <dimension ref="A1:I25"/>
  <sheetViews>
    <sheetView rightToLeft="1" zoomScaleNormal="100" zoomScaleSheetLayoutView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J6" sqref="J6"/>
    </sheetView>
  </sheetViews>
  <sheetFormatPr defaultRowHeight="18.75" x14ac:dyDescent="0.2"/>
  <cols>
    <col min="1" max="1" width="5.25" customWidth="1"/>
    <col min="2" max="2" width="30.25" style="2" customWidth="1"/>
    <col min="3" max="4" width="12.625" style="2" customWidth="1"/>
    <col min="5" max="7" width="12.625" customWidth="1"/>
    <col min="8" max="8" width="15.625" customWidth="1"/>
    <col min="9" max="9" width="16.625" customWidth="1"/>
  </cols>
  <sheetData>
    <row r="1" spans="1:9" ht="30.75" customHeight="1" x14ac:dyDescent="0.2">
      <c r="A1" s="121"/>
      <c r="B1" s="122"/>
      <c r="C1" s="122"/>
      <c r="D1" s="122"/>
      <c r="E1" s="121"/>
      <c r="F1" s="121"/>
      <c r="G1" s="121"/>
      <c r="H1" s="121"/>
    </row>
    <row r="2" spans="1:9" s="201" customFormat="1" ht="42" customHeight="1" x14ac:dyDescent="0.2">
      <c r="A2" s="177" t="s">
        <v>101</v>
      </c>
      <c r="B2" s="177" t="s">
        <v>1</v>
      </c>
      <c r="C2" s="177" t="s">
        <v>42</v>
      </c>
      <c r="D2" s="177" t="s">
        <v>167</v>
      </c>
      <c r="E2" s="177" t="s">
        <v>208</v>
      </c>
      <c r="F2" s="177" t="s">
        <v>168</v>
      </c>
      <c r="G2" s="177" t="s">
        <v>209</v>
      </c>
      <c r="H2" s="177" t="s">
        <v>146</v>
      </c>
      <c r="I2" s="220" t="s">
        <v>147</v>
      </c>
    </row>
    <row r="3" spans="1:9" s="201" customFormat="1" ht="24.95" customHeight="1" x14ac:dyDescent="0.2">
      <c r="A3" s="177">
        <v>1</v>
      </c>
      <c r="B3" s="206" t="s">
        <v>138</v>
      </c>
      <c r="C3" s="179"/>
      <c r="D3" s="221">
        <v>0</v>
      </c>
      <c r="E3" s="179">
        <f>E4/2</f>
        <v>0</v>
      </c>
      <c r="F3" s="222"/>
      <c r="G3" s="179">
        <f>F3*E3</f>
        <v>0</v>
      </c>
      <c r="H3" s="179">
        <f>E3-G3</f>
        <v>0</v>
      </c>
      <c r="I3" s="179" t="e">
        <f>H3/C3*1000</f>
        <v>#DIV/0!</v>
      </c>
    </row>
    <row r="4" spans="1:9" ht="24.95" customHeight="1" x14ac:dyDescent="0.2">
      <c r="A4" s="177">
        <v>2</v>
      </c>
      <c r="B4" s="123" t="s">
        <v>166</v>
      </c>
      <c r="C4" s="124">
        <f>'متراژ طبقات'!C15</f>
        <v>0</v>
      </c>
      <c r="D4" s="125">
        <v>1</v>
      </c>
      <c r="E4" s="124">
        <f>IF(C4=0,0,IF(C4&gt;0,'1-پلان غیر آپارتمانی'!S15))</f>
        <v>0</v>
      </c>
      <c r="F4" s="176"/>
      <c r="G4" s="175">
        <f t="shared" ref="G4:G8" si="0">F4*E4</f>
        <v>0</v>
      </c>
      <c r="H4" s="124">
        <f t="shared" ref="H4:H8" si="1">E4-G4</f>
        <v>0</v>
      </c>
      <c r="I4" s="124" t="e">
        <f>H4/C4*1000</f>
        <v>#DIV/0!</v>
      </c>
    </row>
    <row r="5" spans="1:9" ht="24.95" customHeight="1" x14ac:dyDescent="0.2">
      <c r="A5" s="177">
        <v>3</v>
      </c>
      <c r="B5" s="123" t="s">
        <v>90</v>
      </c>
      <c r="C5" s="124">
        <f>'متراژ طبقات'!C15</f>
        <v>0</v>
      </c>
      <c r="D5" s="125">
        <v>1</v>
      </c>
      <c r="E5" s="124">
        <f>IF(C5=0,0,IF(C5&gt;0,'2-پلان آپارتمانی'!S15))</f>
        <v>0</v>
      </c>
      <c r="F5" s="176"/>
      <c r="G5" s="175">
        <f t="shared" si="0"/>
        <v>0</v>
      </c>
      <c r="H5" s="124">
        <f t="shared" si="1"/>
        <v>0</v>
      </c>
      <c r="I5" s="124" t="e">
        <f t="shared" ref="I5:I8" si="2">H5/C5*1000</f>
        <v>#DIV/0!</v>
      </c>
    </row>
    <row r="6" spans="1:9" ht="24.95" customHeight="1" x14ac:dyDescent="0.2">
      <c r="A6" s="177">
        <v>4</v>
      </c>
      <c r="B6" s="123" t="s">
        <v>51</v>
      </c>
      <c r="C6" s="124">
        <f>'متراژ نما'!C15</f>
        <v>0</v>
      </c>
      <c r="D6" s="125">
        <v>1</v>
      </c>
      <c r="E6" s="124">
        <f>IF(C6=0,0,IF(C6&gt;0,'3-نما'!S16))</f>
        <v>0</v>
      </c>
      <c r="F6" s="176"/>
      <c r="G6" s="175">
        <f t="shared" si="0"/>
        <v>0</v>
      </c>
      <c r="H6" s="124">
        <f t="shared" si="1"/>
        <v>0</v>
      </c>
      <c r="I6" s="124" t="e">
        <f t="shared" si="2"/>
        <v>#DIV/0!</v>
      </c>
    </row>
    <row r="7" spans="1:9" ht="24.95" customHeight="1" x14ac:dyDescent="0.2">
      <c r="A7" s="178">
        <v>5</v>
      </c>
      <c r="B7" s="126" t="s">
        <v>0</v>
      </c>
      <c r="C7" s="124">
        <f>'متراژ طبقات'!D15</f>
        <v>0</v>
      </c>
      <c r="D7" s="127">
        <v>1</v>
      </c>
      <c r="E7" s="124">
        <f>IF(C7=0,0,IF(C7&gt;0,'4-طراحی داخلی'!S16))</f>
        <v>0</v>
      </c>
      <c r="F7" s="176"/>
      <c r="G7" s="175">
        <f t="shared" si="0"/>
        <v>0</v>
      </c>
      <c r="H7" s="124">
        <f t="shared" si="1"/>
        <v>0</v>
      </c>
      <c r="I7" s="124" t="e">
        <f t="shared" si="2"/>
        <v>#DIV/0!</v>
      </c>
    </row>
    <row r="8" spans="1:9" s="200" customFormat="1" ht="24.95" customHeight="1" x14ac:dyDescent="0.55000000000000004">
      <c r="A8" s="179">
        <v>6</v>
      </c>
      <c r="B8" s="197" t="s">
        <v>46</v>
      </c>
      <c r="C8" s="179">
        <f>'متراژ محوطه'!C15</f>
        <v>0</v>
      </c>
      <c r="D8" s="221">
        <v>1</v>
      </c>
      <c r="E8" s="179">
        <f>IF(C8=0,0,IF(C8&gt;0,'5-محوطه'!S11))</f>
        <v>0</v>
      </c>
      <c r="F8" s="176"/>
      <c r="G8" s="175">
        <f t="shared" si="0"/>
        <v>0</v>
      </c>
      <c r="H8" s="179">
        <f t="shared" si="1"/>
        <v>0</v>
      </c>
      <c r="I8" s="179" t="e">
        <f t="shared" si="2"/>
        <v>#DIV/0!</v>
      </c>
    </row>
    <row r="9" spans="1:9" s="200" customFormat="1" ht="24.95" customHeight="1" x14ac:dyDescent="0.55000000000000004">
      <c r="A9" s="178">
        <v>7</v>
      </c>
      <c r="B9" s="223" t="s">
        <v>79</v>
      </c>
      <c r="C9" s="225">
        <f t="shared" ref="C9:G9" si="3">SUM(C3:C8)</f>
        <v>0</v>
      </c>
      <c r="D9" s="225"/>
      <c r="E9" s="225">
        <f t="shared" si="3"/>
        <v>0</v>
      </c>
      <c r="F9" s="176"/>
      <c r="G9" s="232">
        <f t="shared" si="3"/>
        <v>0</v>
      </c>
      <c r="H9" s="225">
        <f>SUM(H3:H8)</f>
        <v>0</v>
      </c>
      <c r="I9" s="179" t="e">
        <f t="shared" ref="I9:I15" si="4">E9/C9*1000</f>
        <v>#DIV/0!</v>
      </c>
    </row>
    <row r="10" spans="1:9" ht="24.95" customHeight="1" x14ac:dyDescent="0.2">
      <c r="A10" s="172">
        <v>14</v>
      </c>
      <c r="B10" s="212" t="s">
        <v>210</v>
      </c>
      <c r="C10" s="213">
        <v>0.2</v>
      </c>
      <c r="D10" s="214"/>
      <c r="E10" s="215">
        <f>E9*C10</f>
        <v>0</v>
      </c>
      <c r="F10" s="215"/>
      <c r="G10" s="215"/>
      <c r="H10" s="215">
        <f>H9*C10</f>
        <v>0</v>
      </c>
      <c r="I10" s="76"/>
    </row>
    <row r="11" spans="1:9" ht="24.95" customHeight="1" x14ac:dyDescent="0.2">
      <c r="A11" s="172">
        <v>15</v>
      </c>
      <c r="B11" s="212" t="s">
        <v>211</v>
      </c>
      <c r="C11" s="213">
        <v>0.8</v>
      </c>
      <c r="D11" s="214"/>
      <c r="E11" s="215">
        <f>E9-E10</f>
        <v>0</v>
      </c>
      <c r="F11" s="215"/>
      <c r="G11" s="215"/>
      <c r="H11" s="215">
        <f>H9-H10</f>
        <v>0</v>
      </c>
      <c r="I11" s="76"/>
    </row>
    <row r="12" spans="1:9" s="200" customFormat="1" ht="24.95" customHeight="1" x14ac:dyDescent="0.55000000000000004">
      <c r="A12" s="179">
        <v>8</v>
      </c>
      <c r="B12" s="233" t="s">
        <v>212</v>
      </c>
      <c r="C12" s="227"/>
      <c r="D12" s="231">
        <v>0.5</v>
      </c>
      <c r="E12" s="224">
        <f>D12*E9</f>
        <v>0</v>
      </c>
      <c r="F12" s="224"/>
      <c r="G12" s="224"/>
      <c r="H12" s="224"/>
      <c r="I12" s="179" t="e">
        <f t="shared" si="4"/>
        <v>#DIV/0!</v>
      </c>
    </row>
    <row r="13" spans="1:9" s="200" customFormat="1" ht="24.95" customHeight="1" x14ac:dyDescent="0.55000000000000004">
      <c r="A13" s="178">
        <v>9</v>
      </c>
      <c r="B13" s="226" t="s">
        <v>58</v>
      </c>
      <c r="C13" s="227">
        <f>SUM(C4:C5)</f>
        <v>0</v>
      </c>
      <c r="D13" s="224">
        <v>0</v>
      </c>
      <c r="E13" s="224">
        <f>D13*C13/1000</f>
        <v>0</v>
      </c>
      <c r="F13" s="224"/>
      <c r="G13" s="224"/>
      <c r="H13" s="224"/>
      <c r="I13" s="179" t="e">
        <f t="shared" si="4"/>
        <v>#DIV/0!</v>
      </c>
    </row>
    <row r="14" spans="1:9" s="200" customFormat="1" ht="24.95" customHeight="1" x14ac:dyDescent="0.55000000000000004">
      <c r="A14" s="179">
        <v>10</v>
      </c>
      <c r="B14" s="226" t="s">
        <v>169</v>
      </c>
      <c r="C14" s="227">
        <f>C13</f>
        <v>0</v>
      </c>
      <c r="D14" s="224">
        <v>0</v>
      </c>
      <c r="E14" s="224">
        <f>D14*C14/1000</f>
        <v>0</v>
      </c>
      <c r="F14" s="224"/>
      <c r="G14" s="224"/>
      <c r="H14" s="224"/>
      <c r="I14" s="179" t="e">
        <f t="shared" si="4"/>
        <v>#DIV/0!</v>
      </c>
    </row>
    <row r="15" spans="1:9" s="200" customFormat="1" ht="24.95" customHeight="1" x14ac:dyDescent="0.55000000000000004">
      <c r="A15" s="178">
        <v>11</v>
      </c>
      <c r="B15" s="228" t="s">
        <v>79</v>
      </c>
      <c r="C15" s="223"/>
      <c r="D15" s="223"/>
      <c r="E15" s="229">
        <f>SUM(E9:E14)</f>
        <v>0</v>
      </c>
      <c r="F15" s="229"/>
      <c r="G15" s="229"/>
      <c r="H15" s="229"/>
      <c r="I15" s="230" t="e">
        <f t="shared" si="4"/>
        <v>#DIV/0!</v>
      </c>
    </row>
    <row r="16" spans="1:9" ht="9.9499999999999993" customHeight="1" x14ac:dyDescent="0.2">
      <c r="A16" s="179"/>
      <c r="B16" s="128"/>
      <c r="C16" s="128"/>
      <c r="D16" s="128"/>
      <c r="E16" s="129"/>
      <c r="F16" s="129"/>
      <c r="G16" s="129"/>
      <c r="H16" s="129"/>
      <c r="I16" s="27"/>
    </row>
    <row r="17" spans="1:9" ht="24.95" customHeight="1" x14ac:dyDescent="0.2">
      <c r="A17" s="130">
        <v>16</v>
      </c>
      <c r="B17" s="133" t="s">
        <v>145</v>
      </c>
      <c r="C17" s="132">
        <v>0.1</v>
      </c>
      <c r="D17" s="131"/>
      <c r="E17" s="124">
        <f>E9*C17</f>
        <v>0</v>
      </c>
      <c r="F17" s="124"/>
      <c r="G17" s="124"/>
      <c r="H17" s="124"/>
      <c r="I17" s="76"/>
    </row>
    <row r="18" spans="1:9" ht="9.9499999999999993" customHeight="1" x14ac:dyDescent="0.2">
      <c r="A18" s="121"/>
      <c r="B18" s="122"/>
      <c r="C18" s="122"/>
      <c r="D18" s="122"/>
      <c r="E18" s="134"/>
      <c r="F18" s="134"/>
      <c r="G18" s="134"/>
      <c r="H18" s="134"/>
    </row>
    <row r="19" spans="1:9" ht="22.5" x14ac:dyDescent="0.2">
      <c r="B19" s="81" t="s">
        <v>203</v>
      </c>
      <c r="C19" s="19"/>
    </row>
    <row r="20" spans="1:9" x14ac:dyDescent="0.2">
      <c r="B20" s="62" t="s">
        <v>162</v>
      </c>
      <c r="D20" s="25"/>
    </row>
    <row r="21" spans="1:9" s="103" customFormat="1" ht="30.75" customHeight="1" x14ac:dyDescent="0.2">
      <c r="B21" s="50" t="s">
        <v>201</v>
      </c>
      <c r="C21" s="163"/>
      <c r="D21" s="163"/>
      <c r="E21" s="163"/>
      <c r="F21" s="163"/>
      <c r="G21" s="163"/>
      <c r="H21" s="163"/>
    </row>
    <row r="22" spans="1:9" x14ac:dyDescent="0.2">
      <c r="B22" s="25" t="s">
        <v>88</v>
      </c>
      <c r="C22" s="25"/>
      <c r="D22" s="25"/>
    </row>
    <row r="23" spans="1:9" x14ac:dyDescent="0.2">
      <c r="B23" s="25" t="s">
        <v>60</v>
      </c>
      <c r="C23" s="25"/>
      <c r="D23" s="25"/>
    </row>
    <row r="24" spans="1:9" x14ac:dyDescent="0.2">
      <c r="B24" s="25" t="s">
        <v>202</v>
      </c>
      <c r="C24" s="25"/>
      <c r="D24" s="25"/>
    </row>
    <row r="25" spans="1:9" x14ac:dyDescent="0.2">
      <c r="C25" s="25"/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7" tint="0.59999389629810485"/>
    <pageSetUpPr fitToPage="1"/>
  </sheetPr>
  <dimension ref="A1:Z29"/>
  <sheetViews>
    <sheetView rightToLeft="1" view="pageBreakPreview" zoomScale="70" zoomScaleNormal="100" zoomScaleSheetLayoutView="70" workbookViewId="0">
      <selection activeCell="I27" sqref="I27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0" width="1.75" customWidth="1"/>
    <col min="21" max="21" width="26.125" customWidth="1"/>
  </cols>
  <sheetData>
    <row r="1" spans="1:26" ht="5.0999999999999996" customHeight="1" x14ac:dyDescent="0.45">
      <c r="A1" s="63"/>
      <c r="B1" s="115"/>
      <c r="C1" s="116"/>
      <c r="D1" s="116"/>
      <c r="E1" s="117"/>
      <c r="F1" s="117"/>
      <c r="G1" s="117"/>
      <c r="H1" s="117"/>
      <c r="I1" s="117"/>
      <c r="J1" s="117"/>
      <c r="K1" s="117"/>
      <c r="L1" s="117"/>
      <c r="M1" s="117"/>
      <c r="N1" s="63"/>
      <c r="O1" s="63"/>
      <c r="P1" s="59"/>
      <c r="Q1" s="59"/>
      <c r="R1" s="59"/>
      <c r="S1" s="59"/>
      <c r="T1" s="63"/>
    </row>
    <row r="2" spans="1:26" ht="25.15" customHeight="1" x14ac:dyDescent="0.2">
      <c r="A2" s="63"/>
      <c r="B2" s="55"/>
      <c r="C2" s="59"/>
      <c r="D2" s="59"/>
      <c r="E2" s="55" t="s">
        <v>163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60"/>
    </row>
    <row r="3" spans="1:26" ht="25.15" customHeight="1" x14ac:dyDescent="0.2">
      <c r="A3" s="63"/>
      <c r="B3" s="55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60"/>
    </row>
    <row r="4" spans="1:26" ht="45" customHeight="1" x14ac:dyDescent="0.2">
      <c r="B4" s="55"/>
      <c r="C4" s="250" t="s">
        <v>1</v>
      </c>
      <c r="D4" s="250" t="s">
        <v>2</v>
      </c>
      <c r="E4" s="252" t="s">
        <v>3</v>
      </c>
      <c r="F4" s="250" t="s">
        <v>42</v>
      </c>
      <c r="G4" s="87" t="s">
        <v>96</v>
      </c>
      <c r="H4" s="55"/>
      <c r="I4" s="88" t="s">
        <v>95</v>
      </c>
      <c r="J4" s="89"/>
      <c r="K4" s="90"/>
      <c r="L4" s="55"/>
      <c r="M4" s="87" t="s">
        <v>72</v>
      </c>
      <c r="N4" s="87"/>
      <c r="O4" s="87"/>
      <c r="P4" s="114"/>
      <c r="Q4" s="281" t="s">
        <v>73</v>
      </c>
      <c r="R4" s="281"/>
      <c r="S4" s="281"/>
      <c r="T4" s="41"/>
      <c r="U4" s="250" t="s">
        <v>150</v>
      </c>
    </row>
    <row r="5" spans="1:26" s="5" customFormat="1" ht="45" customHeight="1" x14ac:dyDescent="0.2">
      <c r="A5"/>
      <c r="B5" s="55"/>
      <c r="C5" s="251"/>
      <c r="D5" s="251"/>
      <c r="E5" s="253"/>
      <c r="F5" s="251"/>
      <c r="G5" s="87" t="s">
        <v>149</v>
      </c>
      <c r="H5" s="55"/>
      <c r="I5" s="91" t="s">
        <v>150</v>
      </c>
      <c r="J5" s="91" t="s">
        <v>42</v>
      </c>
      <c r="K5" s="91" t="s">
        <v>152</v>
      </c>
      <c r="L5" s="55"/>
      <c r="M5" s="112" t="s">
        <v>150</v>
      </c>
      <c r="N5" s="87" t="s">
        <v>42</v>
      </c>
      <c r="O5" s="112" t="s">
        <v>152</v>
      </c>
      <c r="P5" s="38"/>
      <c r="Q5" s="90" t="s">
        <v>32</v>
      </c>
      <c r="R5" s="92" t="s">
        <v>167</v>
      </c>
      <c r="S5" s="87" t="s">
        <v>151</v>
      </c>
      <c r="T5" s="45"/>
      <c r="U5" s="251"/>
      <c r="Z5" s="119"/>
    </row>
    <row r="6" spans="1:26" ht="22.5" x14ac:dyDescent="0.2">
      <c r="B6" s="55"/>
      <c r="C6" s="272" t="s">
        <v>37</v>
      </c>
      <c r="D6" s="273" t="s">
        <v>38</v>
      </c>
      <c r="E6" s="7" t="s">
        <v>4</v>
      </c>
      <c r="F6" s="270">
        <f>'اطلاعات پایه'!C4</f>
        <v>0</v>
      </c>
      <c r="G6" s="270">
        <v>52</v>
      </c>
      <c r="H6" s="55"/>
      <c r="I6" s="270">
        <v>82</v>
      </c>
      <c r="J6" s="247">
        <f>IF('اطلاعات پایه'!C4&lt;=400,0,IF(AND('اطلاعات پایه'!C4&gt;400,'اطلاعات پایه'!C4&lt;1001),'اطلاعات پایه'!C4-400,IF('اطلاعات پایه'!C4&gt;1001,600,0)))</f>
        <v>0</v>
      </c>
      <c r="K6" s="270">
        <f>J6*I6/1000</f>
        <v>0</v>
      </c>
      <c r="L6" s="55"/>
      <c r="M6" s="270">
        <v>62</v>
      </c>
      <c r="N6" s="270">
        <f>IF('اطلاعات پایه'!C4&lt;=1000,0,IF('اطلاعات پایه'!C4&gt;1000,'اطلاعات پایه'!C4-1000,0))</f>
        <v>0</v>
      </c>
      <c r="O6" s="270">
        <f>N6*M6/1000</f>
        <v>0</v>
      </c>
      <c r="P6" s="38"/>
      <c r="Q6" s="278">
        <f>G6+K6+O6</f>
        <v>52</v>
      </c>
      <c r="R6" s="275">
        <f>'اطلاعات پایه'!D4</f>
        <v>1</v>
      </c>
      <c r="S6" s="247">
        <f>R6*Q6</f>
        <v>52</v>
      </c>
      <c r="T6" s="41"/>
      <c r="U6" s="247" t="e">
        <f>S6*1000/F6</f>
        <v>#DIV/0!</v>
      </c>
    </row>
    <row r="7" spans="1:26" ht="22.5" x14ac:dyDescent="0.2">
      <c r="B7" s="55"/>
      <c r="C7" s="272"/>
      <c r="D7" s="273"/>
      <c r="E7" s="7" t="s">
        <v>159</v>
      </c>
      <c r="F7" s="270"/>
      <c r="G7" s="270"/>
      <c r="H7" s="55"/>
      <c r="I7" s="270"/>
      <c r="J7" s="248"/>
      <c r="K7" s="270"/>
      <c r="L7" s="55"/>
      <c r="M7" s="270"/>
      <c r="N7" s="270"/>
      <c r="O7" s="270"/>
      <c r="P7" s="38"/>
      <c r="Q7" s="279"/>
      <c r="R7" s="276"/>
      <c r="S7" s="248"/>
      <c r="T7" s="41"/>
      <c r="U7" s="248"/>
    </row>
    <row r="8" spans="1:26" ht="37.5" x14ac:dyDescent="0.2">
      <c r="B8" s="55"/>
      <c r="C8" s="272"/>
      <c r="D8" s="273"/>
      <c r="E8" s="7" t="s">
        <v>5</v>
      </c>
      <c r="F8" s="270"/>
      <c r="G8" s="270"/>
      <c r="H8" s="55"/>
      <c r="I8" s="270"/>
      <c r="J8" s="248"/>
      <c r="K8" s="270"/>
      <c r="L8" s="55"/>
      <c r="M8" s="270"/>
      <c r="N8" s="270"/>
      <c r="O8" s="270"/>
      <c r="P8" s="38"/>
      <c r="Q8" s="279"/>
      <c r="R8" s="276"/>
      <c r="S8" s="248"/>
      <c r="T8" s="41"/>
      <c r="U8" s="248"/>
    </row>
    <row r="9" spans="1:26" ht="22.5" x14ac:dyDescent="0.2">
      <c r="B9" s="55"/>
      <c r="C9" s="272"/>
      <c r="D9" s="273"/>
      <c r="E9" s="7" t="s">
        <v>6</v>
      </c>
      <c r="F9" s="270"/>
      <c r="G9" s="270"/>
      <c r="H9" s="55"/>
      <c r="I9" s="270"/>
      <c r="J9" s="248"/>
      <c r="K9" s="270"/>
      <c r="L9" s="55"/>
      <c r="M9" s="270"/>
      <c r="N9" s="270"/>
      <c r="O9" s="270"/>
      <c r="P9" s="38"/>
      <c r="Q9" s="279"/>
      <c r="R9" s="276"/>
      <c r="S9" s="248"/>
      <c r="T9" s="41"/>
      <c r="U9" s="248"/>
    </row>
    <row r="10" spans="1:26" ht="22.5" x14ac:dyDescent="0.2">
      <c r="B10" s="55"/>
      <c r="C10" s="272"/>
      <c r="D10" s="273"/>
      <c r="E10" s="7" t="s">
        <v>7</v>
      </c>
      <c r="F10" s="270"/>
      <c r="G10" s="270"/>
      <c r="H10" s="55"/>
      <c r="I10" s="270"/>
      <c r="J10" s="249"/>
      <c r="K10" s="270"/>
      <c r="L10" s="55"/>
      <c r="M10" s="270"/>
      <c r="N10" s="270"/>
      <c r="O10" s="270"/>
      <c r="P10" s="38"/>
      <c r="Q10" s="280"/>
      <c r="R10" s="277"/>
      <c r="S10" s="249"/>
      <c r="T10" s="41"/>
      <c r="U10" s="249"/>
    </row>
    <row r="11" spans="1:26" ht="22.5" x14ac:dyDescent="0.2">
      <c r="B11" s="55"/>
      <c r="C11" s="272"/>
      <c r="D11" s="274" t="s">
        <v>45</v>
      </c>
      <c r="E11" s="21" t="s">
        <v>34</v>
      </c>
      <c r="F11" s="259">
        <f>F6</f>
        <v>0</v>
      </c>
      <c r="G11" s="259">
        <v>13</v>
      </c>
      <c r="H11" s="55"/>
      <c r="I11" s="259">
        <v>23</v>
      </c>
      <c r="J11" s="259">
        <f>J6</f>
        <v>0</v>
      </c>
      <c r="K11" s="259">
        <f>J11*I11/1000</f>
        <v>0</v>
      </c>
      <c r="L11" s="55"/>
      <c r="M11" s="259">
        <v>23</v>
      </c>
      <c r="N11" s="259">
        <f>N6</f>
        <v>0</v>
      </c>
      <c r="O11" s="259">
        <f>N11*M11/1000</f>
        <v>0</v>
      </c>
      <c r="P11" s="38"/>
      <c r="Q11" s="263">
        <f>G11+K11+O11</f>
        <v>13</v>
      </c>
      <c r="R11" s="266">
        <f>R6</f>
        <v>1</v>
      </c>
      <c r="S11" s="260">
        <f>R11*Q11</f>
        <v>13</v>
      </c>
      <c r="T11" s="41"/>
      <c r="U11" s="260" t="e">
        <f>S11*1000/F11</f>
        <v>#DIV/0!</v>
      </c>
    </row>
    <row r="12" spans="1:26" ht="37.5" x14ac:dyDescent="0.2">
      <c r="B12" s="55"/>
      <c r="C12" s="272"/>
      <c r="D12" s="274"/>
      <c r="E12" s="21" t="s">
        <v>8</v>
      </c>
      <c r="F12" s="259"/>
      <c r="G12" s="259"/>
      <c r="H12" s="55"/>
      <c r="I12" s="259"/>
      <c r="J12" s="259"/>
      <c r="K12" s="259"/>
      <c r="L12" s="55"/>
      <c r="M12" s="259"/>
      <c r="N12" s="259"/>
      <c r="O12" s="259"/>
      <c r="P12" s="38"/>
      <c r="Q12" s="264"/>
      <c r="R12" s="267"/>
      <c r="S12" s="261"/>
      <c r="T12" s="41"/>
      <c r="U12" s="261"/>
    </row>
    <row r="13" spans="1:26" ht="22.5" x14ac:dyDescent="0.2">
      <c r="B13" s="55"/>
      <c r="C13" s="272"/>
      <c r="D13" s="274"/>
      <c r="E13" s="21" t="s">
        <v>9</v>
      </c>
      <c r="F13" s="259"/>
      <c r="G13" s="259"/>
      <c r="H13" s="55"/>
      <c r="I13" s="259"/>
      <c r="J13" s="259"/>
      <c r="K13" s="259"/>
      <c r="L13" s="55"/>
      <c r="M13" s="259"/>
      <c r="N13" s="259"/>
      <c r="O13" s="259"/>
      <c r="P13" s="38"/>
      <c r="Q13" s="264"/>
      <c r="R13" s="267"/>
      <c r="S13" s="261"/>
      <c r="T13" s="41"/>
      <c r="U13" s="261"/>
    </row>
    <row r="14" spans="1:26" ht="22.5" x14ac:dyDescent="0.2">
      <c r="B14" s="55"/>
      <c r="C14" s="272"/>
      <c r="D14" s="274"/>
      <c r="E14" s="21" t="s">
        <v>43</v>
      </c>
      <c r="F14" s="259"/>
      <c r="G14" s="259"/>
      <c r="H14" s="55"/>
      <c r="I14" s="259"/>
      <c r="J14" s="259"/>
      <c r="K14" s="259"/>
      <c r="L14" s="55"/>
      <c r="M14" s="259"/>
      <c r="N14" s="259"/>
      <c r="O14" s="259"/>
      <c r="P14" s="38"/>
      <c r="Q14" s="265"/>
      <c r="R14" s="268"/>
      <c r="S14" s="262"/>
      <c r="T14" s="41"/>
      <c r="U14" s="262"/>
    </row>
    <row r="15" spans="1:26" s="187" customFormat="1" ht="24.95" customHeight="1" x14ac:dyDescent="0.25">
      <c r="A15" s="180"/>
      <c r="B15" s="181"/>
      <c r="C15" s="311" t="s">
        <v>79</v>
      </c>
      <c r="D15" s="311"/>
      <c r="E15" s="311"/>
      <c r="F15" s="239"/>
      <c r="G15" s="28">
        <f>G11+G6</f>
        <v>65</v>
      </c>
      <c r="H15" s="61"/>
      <c r="I15" s="28">
        <f>SUM(I6:I14)</f>
        <v>105</v>
      </c>
      <c r="J15" s="28"/>
      <c r="K15" s="28">
        <f>SUM(K6:K14)</f>
        <v>0</v>
      </c>
      <c r="L15" s="61"/>
      <c r="M15" s="28">
        <f>SUM(M6:M14)</f>
        <v>85</v>
      </c>
      <c r="N15" s="28"/>
      <c r="O15" s="28">
        <f>SUM(O6:O14)</f>
        <v>0</v>
      </c>
      <c r="P15" s="308"/>
      <c r="Q15" s="309"/>
      <c r="R15" s="28"/>
      <c r="S15" s="310">
        <f>SUM(S6:S14)</f>
        <v>65</v>
      </c>
      <c r="T15" s="186"/>
      <c r="U15" s="183" t="e">
        <f>SUM(U6:U14)</f>
        <v>#DIV/0!</v>
      </c>
    </row>
    <row r="16" spans="1:26" s="10" customFormat="1" ht="24.95" customHeight="1" x14ac:dyDescent="0.25">
      <c r="A16"/>
      <c r="B16" s="55"/>
      <c r="C16" s="271" t="s">
        <v>200</v>
      </c>
      <c r="D16" s="271"/>
      <c r="E16" s="271"/>
      <c r="F16" s="238"/>
      <c r="G16" s="183">
        <f>G15-G17</f>
        <v>52</v>
      </c>
      <c r="H16" s="181"/>
      <c r="I16" s="183">
        <f>I15-I17</f>
        <v>84</v>
      </c>
      <c r="J16" s="183">
        <f>J15-J17</f>
        <v>0</v>
      </c>
      <c r="K16" s="183">
        <f>K15-K17</f>
        <v>0</v>
      </c>
      <c r="L16" s="181"/>
      <c r="M16" s="183">
        <f>M15-M17</f>
        <v>68</v>
      </c>
      <c r="N16" s="183">
        <f>N15-N17</f>
        <v>0</v>
      </c>
      <c r="O16" s="183">
        <f>O15-O17</f>
        <v>0</v>
      </c>
      <c r="P16" s="184"/>
      <c r="Q16" s="185"/>
      <c r="R16" s="183"/>
      <c r="S16" s="183">
        <f>S15-S17</f>
        <v>52</v>
      </c>
      <c r="T16" s="46"/>
      <c r="U16" s="28" t="e">
        <f>U15-U17</f>
        <v>#DIV/0!</v>
      </c>
    </row>
    <row r="17" spans="1:21" s="187" customFormat="1" ht="24.95" customHeight="1" x14ac:dyDescent="0.25">
      <c r="A17" s="180"/>
      <c r="B17" s="181"/>
      <c r="C17" s="271" t="s">
        <v>207</v>
      </c>
      <c r="D17" s="271"/>
      <c r="E17" s="271"/>
      <c r="F17" s="182"/>
      <c r="G17" s="183">
        <f>G15*0.2</f>
        <v>13</v>
      </c>
      <c r="H17" s="181"/>
      <c r="I17" s="183">
        <f>I15*0.2</f>
        <v>21</v>
      </c>
      <c r="J17" s="183">
        <f>J15*0.2</f>
        <v>0</v>
      </c>
      <c r="K17" s="183">
        <f>K15*0.2</f>
        <v>0</v>
      </c>
      <c r="L17" s="181"/>
      <c r="M17" s="183">
        <f>M15*0.2</f>
        <v>17</v>
      </c>
      <c r="N17" s="183">
        <f>N15*0.2</f>
        <v>0</v>
      </c>
      <c r="O17" s="183">
        <f>O15*0.2</f>
        <v>0</v>
      </c>
      <c r="P17" s="184"/>
      <c r="Q17" s="185"/>
      <c r="R17" s="183"/>
      <c r="S17" s="183">
        <f>S15*0.2</f>
        <v>13</v>
      </c>
      <c r="T17" s="186"/>
      <c r="U17" s="183" t="e">
        <f>U15*0.2</f>
        <v>#DIV/0!</v>
      </c>
    </row>
    <row r="18" spans="1:21" ht="20.100000000000001" customHeight="1" x14ac:dyDescent="0.2"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39"/>
      <c r="Q18" s="40"/>
      <c r="R18" s="40"/>
      <c r="S18" s="40"/>
      <c r="T18" s="41"/>
    </row>
    <row r="19" spans="1:21" ht="22.5" customHeight="1" x14ac:dyDescent="0.2">
      <c r="B19" s="55"/>
      <c r="C19" s="62" t="s">
        <v>154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  <c r="T19" s="41"/>
    </row>
    <row r="20" spans="1:21" ht="42.75" customHeight="1" x14ac:dyDescent="0.2">
      <c r="B20" s="55"/>
      <c r="C20" s="269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62"/>
      <c r="O20" s="60"/>
      <c r="P20" s="39"/>
      <c r="Q20" s="40"/>
      <c r="R20" s="40"/>
      <c r="S20" s="40"/>
      <c r="T20" s="41"/>
    </row>
    <row r="21" spans="1:21" ht="45" customHeight="1" x14ac:dyDescent="0.2">
      <c r="B21" s="55"/>
      <c r="C21" s="269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42"/>
      <c r="Q21" s="40"/>
      <c r="R21" s="40"/>
      <c r="S21" s="40"/>
      <c r="T21" s="41"/>
    </row>
    <row r="22" spans="1:21" ht="22.5" customHeight="1" x14ac:dyDescent="0.2">
      <c r="B22" s="55"/>
      <c r="C22" s="62" t="s">
        <v>78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42"/>
      <c r="Q22" s="40"/>
      <c r="R22" s="40"/>
      <c r="S22" s="40"/>
      <c r="T22" s="41"/>
    </row>
    <row r="23" spans="1:21" ht="22.5" customHeight="1" x14ac:dyDescent="0.2">
      <c r="B23" s="55"/>
      <c r="C23" s="56" t="str">
        <f>'اطلاعات پایه'!B22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43"/>
      <c r="Q23" s="40"/>
      <c r="R23" s="40"/>
      <c r="S23" s="40"/>
      <c r="T23" s="41"/>
    </row>
    <row r="24" spans="1:21" ht="5.0999999999999996" customHeight="1" x14ac:dyDescent="0.2"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  <c r="T24" s="41"/>
    </row>
    <row r="25" spans="1:21" x14ac:dyDescent="0.45">
      <c r="C25" s="47" t="str">
        <f>'اطلاعات پایه'!B23</f>
        <v>اعداد فوق تا 2 ماه از زمان صدور فاکتور معتبر است و پس از آن مشمول تعدیل می گردد.</v>
      </c>
      <c r="D25" s="48"/>
      <c r="E25" s="49"/>
      <c r="O25" s="3"/>
      <c r="Q25" s="3"/>
      <c r="S25" s="3"/>
    </row>
    <row r="26" spans="1:21" x14ac:dyDescent="0.45">
      <c r="C26" s="25" t="str">
        <f>'اطلاعات پایه'!B24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  <c r="O26" s="3"/>
      <c r="Q26" s="3"/>
      <c r="S26" s="3"/>
    </row>
    <row r="27" spans="1:21" x14ac:dyDescent="0.45">
      <c r="E27" s="25"/>
      <c r="F27" s="25"/>
      <c r="G27" s="25"/>
      <c r="H27" s="25"/>
      <c r="I27" s="2"/>
      <c r="J27" s="28"/>
      <c r="K27" s="28">
        <v>100</v>
      </c>
      <c r="L27" s="25"/>
      <c r="O27" s="3"/>
      <c r="Q27" s="3"/>
      <c r="S27" s="3"/>
    </row>
    <row r="28" spans="1:21" x14ac:dyDescent="0.45">
      <c r="E28" s="25"/>
      <c r="F28" s="25"/>
      <c r="G28" s="25"/>
      <c r="H28" s="25"/>
      <c r="I28" s="2"/>
      <c r="J28" s="28"/>
      <c r="K28" s="28">
        <v>16.670000000000002</v>
      </c>
      <c r="L28" s="25"/>
    </row>
    <row r="29" spans="1:21" x14ac:dyDescent="0.45">
      <c r="J29" s="28"/>
      <c r="K29" s="28">
        <f>K27-K28</f>
        <v>83.33</v>
      </c>
    </row>
  </sheetData>
  <mergeCells count="38">
    <mergeCell ref="F11:F14"/>
    <mergeCell ref="C4:C5"/>
    <mergeCell ref="G6:G10"/>
    <mergeCell ref="M6:M10"/>
    <mergeCell ref="R6:R10"/>
    <mergeCell ref="K6:K10"/>
    <mergeCell ref="Q6:Q10"/>
    <mergeCell ref="F4:F5"/>
    <mergeCell ref="F6:F10"/>
    <mergeCell ref="N6:N10"/>
    <mergeCell ref="E4:E5"/>
    <mergeCell ref="Q4:S4"/>
    <mergeCell ref="D4:D5"/>
    <mergeCell ref="S6:S10"/>
    <mergeCell ref="C21:O21"/>
    <mergeCell ref="O6:O10"/>
    <mergeCell ref="O11:O14"/>
    <mergeCell ref="C15:E15"/>
    <mergeCell ref="C17:E17"/>
    <mergeCell ref="C16:E16"/>
    <mergeCell ref="C6:C14"/>
    <mergeCell ref="D6:D10"/>
    <mergeCell ref="I6:I10"/>
    <mergeCell ref="J6:J10"/>
    <mergeCell ref="D11:D14"/>
    <mergeCell ref="I11:I14"/>
    <mergeCell ref="J11:J14"/>
    <mergeCell ref="C20:M20"/>
    <mergeCell ref="N11:N14"/>
    <mergeCell ref="G11:G14"/>
    <mergeCell ref="U4:U5"/>
    <mergeCell ref="M11:M14"/>
    <mergeCell ref="K11:K14"/>
    <mergeCell ref="S11:S14"/>
    <mergeCell ref="Q11:Q14"/>
    <mergeCell ref="R11:R14"/>
    <mergeCell ref="U6:U10"/>
    <mergeCell ref="U11:U1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7" tint="0.79998168889431442"/>
    <pageSetUpPr fitToPage="1"/>
  </sheetPr>
  <dimension ref="A1:U28"/>
  <sheetViews>
    <sheetView rightToLeft="1" view="pageBreakPreview" zoomScale="55" zoomScaleNormal="100" zoomScaleSheetLayoutView="55" workbookViewId="0">
      <selection activeCell="G32" sqref="G32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1" width="12.375" style="3" customWidth="1"/>
    <col min="12" max="12" width="1.75" style="3" customWidth="1"/>
    <col min="13" max="13" width="20.75" style="3" customWidth="1"/>
    <col min="14" max="14" width="8.875" customWidth="1"/>
    <col min="15" max="15" width="12.75" customWidth="1"/>
    <col min="16" max="16" width="1.75" customWidth="1"/>
    <col min="17" max="17" width="20.75" customWidth="1"/>
    <col min="18" max="18" width="10.75" customWidth="1"/>
    <col min="19" max="19" width="20.75" customWidth="1"/>
    <col min="20" max="20" width="1.75" customWidth="1"/>
    <col min="21" max="21" width="24.625" customWidth="1"/>
  </cols>
  <sheetData>
    <row r="1" spans="1:21" ht="5.0999999999999996" customHeight="1" x14ac:dyDescent="0.2">
      <c r="A1" s="63"/>
      <c r="B1" s="63"/>
      <c r="C1"/>
      <c r="D1"/>
      <c r="E1"/>
      <c r="F1"/>
      <c r="G1"/>
      <c r="H1"/>
      <c r="I1"/>
      <c r="J1"/>
      <c r="K1"/>
      <c r="L1"/>
      <c r="M1"/>
    </row>
    <row r="2" spans="1:21" ht="25.15" customHeight="1" x14ac:dyDescent="0.2">
      <c r="A2" s="63"/>
      <c r="B2" s="55"/>
      <c r="C2" s="59"/>
      <c r="D2" s="59"/>
      <c r="E2" s="55" t="s">
        <v>164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</row>
    <row r="3" spans="1:21" ht="25.15" customHeight="1" x14ac:dyDescent="0.2">
      <c r="A3" s="63"/>
      <c r="B3" s="55"/>
      <c r="C3" s="35"/>
      <c r="D3" s="35"/>
      <c r="E3" s="36" t="str">
        <f>'اطلاعات پایه'!B19</f>
        <v>1403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</row>
    <row r="4" spans="1:21" ht="45" customHeight="1" x14ac:dyDescent="0.2">
      <c r="A4" s="63"/>
      <c r="B4" s="55"/>
      <c r="C4" s="250" t="s">
        <v>1</v>
      </c>
      <c r="D4" s="250" t="s">
        <v>2</v>
      </c>
      <c r="E4" s="252" t="s">
        <v>3</v>
      </c>
      <c r="F4" s="252" t="s">
        <v>42</v>
      </c>
      <c r="G4" s="87" t="s">
        <v>93</v>
      </c>
      <c r="H4" s="55"/>
      <c r="I4" s="88" t="s">
        <v>91</v>
      </c>
      <c r="J4" s="89"/>
      <c r="K4" s="90"/>
      <c r="L4" s="55"/>
      <c r="M4" s="87" t="s">
        <v>92</v>
      </c>
      <c r="N4" s="89"/>
      <c r="O4" s="90"/>
      <c r="P4" s="38"/>
      <c r="Q4" s="283" t="s">
        <v>73</v>
      </c>
      <c r="R4" s="284"/>
      <c r="S4" s="285"/>
      <c r="U4" s="250" t="s">
        <v>150</v>
      </c>
    </row>
    <row r="5" spans="1:21" s="5" customFormat="1" ht="45" customHeight="1" x14ac:dyDescent="0.2">
      <c r="A5" s="63"/>
      <c r="B5" s="55"/>
      <c r="C5" s="251"/>
      <c r="D5" s="251"/>
      <c r="E5" s="253"/>
      <c r="F5" s="253"/>
      <c r="G5" s="87" t="s">
        <v>149</v>
      </c>
      <c r="H5" s="55"/>
      <c r="I5" s="112" t="s">
        <v>150</v>
      </c>
      <c r="J5" s="91" t="s">
        <v>42</v>
      </c>
      <c r="K5" s="112" t="s">
        <v>152</v>
      </c>
      <c r="L5" s="55"/>
      <c r="M5" s="112" t="s">
        <v>150</v>
      </c>
      <c r="N5" s="87" t="s">
        <v>42</v>
      </c>
      <c r="O5" s="112" t="s">
        <v>152</v>
      </c>
      <c r="P5" s="38"/>
      <c r="Q5" s="90" t="s">
        <v>32</v>
      </c>
      <c r="R5" s="92" t="s">
        <v>167</v>
      </c>
      <c r="S5" s="87" t="s">
        <v>151</v>
      </c>
      <c r="T5"/>
      <c r="U5" s="251"/>
    </row>
    <row r="6" spans="1:21" ht="22.5" x14ac:dyDescent="0.2">
      <c r="A6" s="63"/>
      <c r="B6" s="55"/>
      <c r="C6" s="286" t="s">
        <v>37</v>
      </c>
      <c r="D6" s="273" t="s">
        <v>38</v>
      </c>
      <c r="E6" s="7" t="s">
        <v>4</v>
      </c>
      <c r="F6" s="270">
        <f>'اطلاعات پایه'!C5</f>
        <v>0</v>
      </c>
      <c r="G6" s="270">
        <v>52</v>
      </c>
      <c r="H6" s="55"/>
      <c r="I6" s="270">
        <v>52</v>
      </c>
      <c r="J6" s="247">
        <f>IF('اطلاعات پایه'!C5&lt;=500,0,IF(AND('اطلاعات پایه'!C5&gt;500,'اطلاعات پایه'!C5&lt;5000),'اطلاعات پایه'!C5-500,IF('اطلاعات پایه'!C5&gt;5000,5000,0)))</f>
        <v>0</v>
      </c>
      <c r="K6" s="247">
        <f>J6*I6/1000</f>
        <v>0</v>
      </c>
      <c r="L6" s="61"/>
      <c r="M6" s="270">
        <v>42</v>
      </c>
      <c r="N6" s="247">
        <f>IF('اطلاعات پایه'!C5&lt;=5000,0,IF('اطلاعات پایه'!C5&gt;5000,'اطلاعات پایه'!C5-5000,0))</f>
        <v>0</v>
      </c>
      <c r="O6" s="247">
        <f>N6*M6/1000</f>
        <v>0</v>
      </c>
      <c r="P6" s="38"/>
      <c r="Q6" s="278">
        <f>G6+K6+O6</f>
        <v>52</v>
      </c>
      <c r="R6" s="275">
        <f>'اطلاعات پایه'!D5</f>
        <v>1</v>
      </c>
      <c r="S6" s="247">
        <f>R6*Q6</f>
        <v>52</v>
      </c>
      <c r="U6" s="247" t="e">
        <f>S6*1000/F6</f>
        <v>#DIV/0!</v>
      </c>
    </row>
    <row r="7" spans="1:21" ht="22.5" x14ac:dyDescent="0.2">
      <c r="A7" s="63"/>
      <c r="B7" s="55"/>
      <c r="C7" s="286"/>
      <c r="D7" s="273"/>
      <c r="E7" s="7" t="s">
        <v>33</v>
      </c>
      <c r="F7" s="270"/>
      <c r="G7" s="270"/>
      <c r="H7" s="55"/>
      <c r="I7" s="270"/>
      <c r="J7" s="248"/>
      <c r="K7" s="248"/>
      <c r="L7" s="61"/>
      <c r="M7" s="270"/>
      <c r="N7" s="248"/>
      <c r="O7" s="248"/>
      <c r="P7" s="38"/>
      <c r="Q7" s="279"/>
      <c r="R7" s="276"/>
      <c r="S7" s="248"/>
      <c r="U7" s="248"/>
    </row>
    <row r="8" spans="1:21" ht="37.5" x14ac:dyDescent="0.2">
      <c r="A8" s="63"/>
      <c r="B8" s="55"/>
      <c r="C8" s="286"/>
      <c r="D8" s="273"/>
      <c r="E8" s="7" t="s">
        <v>5</v>
      </c>
      <c r="F8" s="270"/>
      <c r="G8" s="270"/>
      <c r="H8" s="55"/>
      <c r="I8" s="270"/>
      <c r="J8" s="248"/>
      <c r="K8" s="248"/>
      <c r="L8" s="61"/>
      <c r="M8" s="270"/>
      <c r="N8" s="248"/>
      <c r="O8" s="248"/>
      <c r="P8" s="38"/>
      <c r="Q8" s="279"/>
      <c r="R8" s="276"/>
      <c r="S8" s="248"/>
      <c r="U8" s="248"/>
    </row>
    <row r="9" spans="1:21" ht="22.5" x14ac:dyDescent="0.2">
      <c r="A9" s="63"/>
      <c r="B9" s="55"/>
      <c r="C9" s="286"/>
      <c r="D9" s="273"/>
      <c r="E9" s="7" t="s">
        <v>6</v>
      </c>
      <c r="F9" s="270"/>
      <c r="G9" s="270"/>
      <c r="H9" s="55"/>
      <c r="I9" s="270"/>
      <c r="J9" s="248"/>
      <c r="K9" s="248"/>
      <c r="L9" s="61"/>
      <c r="M9" s="270"/>
      <c r="N9" s="248"/>
      <c r="O9" s="248"/>
      <c r="P9" s="38"/>
      <c r="Q9" s="279"/>
      <c r="R9" s="276"/>
      <c r="S9" s="248"/>
      <c r="U9" s="248"/>
    </row>
    <row r="10" spans="1:21" ht="22.5" x14ac:dyDescent="0.2">
      <c r="A10" s="63"/>
      <c r="B10" s="55"/>
      <c r="C10" s="286"/>
      <c r="D10" s="273"/>
      <c r="E10" s="7" t="s">
        <v>7</v>
      </c>
      <c r="F10" s="270"/>
      <c r="G10" s="270"/>
      <c r="H10" s="55"/>
      <c r="I10" s="270"/>
      <c r="J10" s="249"/>
      <c r="K10" s="249"/>
      <c r="L10" s="61"/>
      <c r="M10" s="270"/>
      <c r="N10" s="249"/>
      <c r="O10" s="249"/>
      <c r="P10" s="38"/>
      <c r="Q10" s="280"/>
      <c r="R10" s="277"/>
      <c r="S10" s="249"/>
      <c r="U10" s="249"/>
    </row>
    <row r="11" spans="1:21" ht="22.5" x14ac:dyDescent="0.2">
      <c r="A11" s="63"/>
      <c r="B11" s="55"/>
      <c r="C11" s="286"/>
      <c r="D11" s="274" t="s">
        <v>45</v>
      </c>
      <c r="E11" s="21" t="s">
        <v>34</v>
      </c>
      <c r="F11" s="259">
        <f>F6</f>
        <v>0</v>
      </c>
      <c r="G11" s="259">
        <v>13</v>
      </c>
      <c r="H11" s="55"/>
      <c r="I11" s="259">
        <v>13</v>
      </c>
      <c r="J11" s="260">
        <f>J6</f>
        <v>0</v>
      </c>
      <c r="K11" s="260">
        <f>J11*I11/1000</f>
        <v>0</v>
      </c>
      <c r="L11" s="61"/>
      <c r="M11" s="259">
        <v>13</v>
      </c>
      <c r="N11" s="260">
        <f>N6</f>
        <v>0</v>
      </c>
      <c r="O11" s="260">
        <f>N11*M11/1000</f>
        <v>0</v>
      </c>
      <c r="P11" s="38"/>
      <c r="Q11" s="263">
        <f>G11+K11+O11</f>
        <v>13</v>
      </c>
      <c r="R11" s="266">
        <f>R6</f>
        <v>1</v>
      </c>
      <c r="S11" s="260">
        <f>R11*Q11</f>
        <v>13</v>
      </c>
      <c r="U11" s="260" t="e">
        <f>S11*1000/F11</f>
        <v>#DIV/0!</v>
      </c>
    </row>
    <row r="12" spans="1:21" ht="37.5" x14ac:dyDescent="0.2">
      <c r="A12" s="63"/>
      <c r="B12" s="55"/>
      <c r="C12" s="286"/>
      <c r="D12" s="274"/>
      <c r="E12" s="21" t="s">
        <v>8</v>
      </c>
      <c r="F12" s="259"/>
      <c r="G12" s="259"/>
      <c r="H12" s="55"/>
      <c r="I12" s="259"/>
      <c r="J12" s="261"/>
      <c r="K12" s="261"/>
      <c r="L12" s="61"/>
      <c r="M12" s="259"/>
      <c r="N12" s="261"/>
      <c r="O12" s="261"/>
      <c r="P12" s="38"/>
      <c r="Q12" s="264"/>
      <c r="R12" s="267"/>
      <c r="S12" s="261"/>
      <c r="U12" s="261"/>
    </row>
    <row r="13" spans="1:21" ht="22.5" x14ac:dyDescent="0.2">
      <c r="A13" s="63"/>
      <c r="B13" s="55"/>
      <c r="C13" s="286"/>
      <c r="D13" s="274"/>
      <c r="E13" s="21" t="s">
        <v>9</v>
      </c>
      <c r="F13" s="259"/>
      <c r="G13" s="259"/>
      <c r="H13" s="55"/>
      <c r="I13" s="259"/>
      <c r="J13" s="261"/>
      <c r="K13" s="261"/>
      <c r="L13" s="61"/>
      <c r="M13" s="259"/>
      <c r="N13" s="261"/>
      <c r="O13" s="261"/>
      <c r="P13" s="38"/>
      <c r="Q13" s="264"/>
      <c r="R13" s="267"/>
      <c r="S13" s="261"/>
      <c r="U13" s="261"/>
    </row>
    <row r="14" spans="1:21" ht="22.5" x14ac:dyDescent="0.2">
      <c r="A14" s="63"/>
      <c r="B14" s="55"/>
      <c r="C14" s="286"/>
      <c r="D14" s="274"/>
      <c r="E14" s="21" t="s">
        <v>43</v>
      </c>
      <c r="F14" s="259"/>
      <c r="G14" s="259"/>
      <c r="H14" s="55"/>
      <c r="I14" s="259"/>
      <c r="J14" s="262"/>
      <c r="K14" s="262"/>
      <c r="L14" s="61"/>
      <c r="M14" s="259"/>
      <c r="N14" s="262"/>
      <c r="O14" s="262"/>
      <c r="P14" s="38"/>
      <c r="Q14" s="265"/>
      <c r="R14" s="268"/>
      <c r="S14" s="262"/>
      <c r="U14" s="262"/>
    </row>
    <row r="15" spans="1:21" s="187" customFormat="1" ht="24.95" customHeight="1" x14ac:dyDescent="0.25">
      <c r="A15" s="188"/>
      <c r="B15" s="181"/>
      <c r="C15" s="312" t="s">
        <v>79</v>
      </c>
      <c r="D15" s="312"/>
      <c r="E15" s="312"/>
      <c r="F15" s="313"/>
      <c r="G15" s="314">
        <f>G11+G6</f>
        <v>65</v>
      </c>
      <c r="H15" s="315"/>
      <c r="I15" s="314">
        <f>SUM(I6:I14)</f>
        <v>65</v>
      </c>
      <c r="J15" s="314"/>
      <c r="K15" s="314">
        <f>SUM(K6:K14)</f>
        <v>0</v>
      </c>
      <c r="L15" s="315"/>
      <c r="M15" s="314">
        <f>SUM(M6:M14)</f>
        <v>55</v>
      </c>
      <c r="N15" s="314"/>
      <c r="O15" s="314">
        <f>SUM(O6:O14)</f>
        <v>0</v>
      </c>
      <c r="P15" s="316"/>
      <c r="Q15" s="317"/>
      <c r="R15" s="314"/>
      <c r="S15" s="314">
        <f>SUM(S6:S14)</f>
        <v>65</v>
      </c>
      <c r="T15" s="180"/>
      <c r="U15" s="183" t="e">
        <f>SUM(U6:U14)</f>
        <v>#DIV/0!</v>
      </c>
    </row>
    <row r="16" spans="1:21" s="10" customFormat="1" ht="24.95" customHeight="1" x14ac:dyDescent="0.25">
      <c r="A16" s="63"/>
      <c r="B16" s="55"/>
      <c r="C16" s="282" t="s">
        <v>200</v>
      </c>
      <c r="D16" s="282"/>
      <c r="E16" s="282"/>
      <c r="F16" s="240"/>
      <c r="G16" s="189">
        <f>G15-G17</f>
        <v>52</v>
      </c>
      <c r="H16" s="181"/>
      <c r="I16" s="189">
        <f>I15-I17</f>
        <v>52</v>
      </c>
      <c r="J16" s="189">
        <f>J15-J17</f>
        <v>0</v>
      </c>
      <c r="K16" s="189">
        <f>K15-K17</f>
        <v>0</v>
      </c>
      <c r="L16" s="181"/>
      <c r="M16" s="189">
        <f>M15-M17</f>
        <v>44</v>
      </c>
      <c r="N16" s="189">
        <f>N15-N17</f>
        <v>0</v>
      </c>
      <c r="O16" s="189">
        <f>O15-O17</f>
        <v>0</v>
      </c>
      <c r="P16" s="184"/>
      <c r="Q16" s="190"/>
      <c r="R16" s="189"/>
      <c r="S16" s="189">
        <f>S15-S17</f>
        <v>52</v>
      </c>
      <c r="T16"/>
      <c r="U16" s="28" t="e">
        <f>U15-U17</f>
        <v>#DIV/0!</v>
      </c>
    </row>
    <row r="17" spans="1:21" s="187" customFormat="1" ht="24.95" customHeight="1" x14ac:dyDescent="0.25">
      <c r="A17" s="188"/>
      <c r="B17" s="181"/>
      <c r="C17" s="282" t="s">
        <v>207</v>
      </c>
      <c r="D17" s="282"/>
      <c r="E17" s="282"/>
      <c r="F17" s="240"/>
      <c r="G17" s="189">
        <f>G15*0.2</f>
        <v>13</v>
      </c>
      <c r="H17" s="181"/>
      <c r="I17" s="189">
        <f>I15*0.2</f>
        <v>13</v>
      </c>
      <c r="J17" s="189">
        <f>J15*0.2</f>
        <v>0</v>
      </c>
      <c r="K17" s="189">
        <f>K15*0.2</f>
        <v>0</v>
      </c>
      <c r="L17" s="181"/>
      <c r="M17" s="189">
        <f>M15*0.2</f>
        <v>11</v>
      </c>
      <c r="N17" s="189">
        <f>N15*0.2</f>
        <v>0</v>
      </c>
      <c r="O17" s="189">
        <f>O15*0.2</f>
        <v>0</v>
      </c>
      <c r="P17" s="184"/>
      <c r="Q17" s="189"/>
      <c r="R17" s="189"/>
      <c r="S17" s="189">
        <f>S15*0.2</f>
        <v>13</v>
      </c>
      <c r="T17" s="180"/>
      <c r="U17" s="183" t="e">
        <f>U15*0.2</f>
        <v>#DIV/0!</v>
      </c>
    </row>
    <row r="18" spans="1:21" ht="22.5" customHeight="1" x14ac:dyDescent="0.2">
      <c r="A18" s="63"/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62"/>
      <c r="Q18" s="59"/>
      <c r="R18" s="59"/>
      <c r="S18" s="59"/>
    </row>
    <row r="19" spans="1:21" ht="22.5" customHeight="1" x14ac:dyDescent="0.2">
      <c r="B19" s="55"/>
      <c r="C19" s="62" t="s">
        <v>155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</row>
    <row r="20" spans="1:21" ht="45" customHeight="1" x14ac:dyDescent="0.2">
      <c r="B20" s="55"/>
      <c r="C20" s="269" t="str">
        <f>'اطلاعات پایه'!B20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62"/>
      <c r="O20" s="60"/>
      <c r="P20" s="39"/>
      <c r="Q20" s="40"/>
      <c r="R20" s="40"/>
      <c r="S20" s="40"/>
    </row>
    <row r="21" spans="1:21" ht="45" customHeight="1" x14ac:dyDescent="0.2">
      <c r="A21" s="63"/>
      <c r="B21" s="55"/>
      <c r="C21" s="269" t="str">
        <f>'اطلاعات پایه'!B21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57"/>
      <c r="Q21" s="59"/>
      <c r="R21" s="59"/>
      <c r="S21" s="59"/>
    </row>
    <row r="22" spans="1:21" ht="22.5" customHeight="1" x14ac:dyDescent="0.2">
      <c r="A22" s="63"/>
      <c r="B22" s="55"/>
      <c r="C22" s="62" t="s">
        <v>78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59"/>
      <c r="R22" s="59"/>
      <c r="S22" s="59"/>
    </row>
    <row r="23" spans="1:21" ht="22.5" customHeight="1" x14ac:dyDescent="0.2">
      <c r="A23" s="63"/>
      <c r="B23" s="55"/>
      <c r="C23" s="56" t="str">
        <f>'اطلاعات پایه'!B22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57"/>
      <c r="Q23" s="59"/>
      <c r="R23" s="59"/>
      <c r="S23" s="59"/>
    </row>
    <row r="24" spans="1:21" ht="5.0999999999999996" customHeight="1" x14ac:dyDescent="0.2">
      <c r="A24" s="63"/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</row>
    <row r="25" spans="1:21" x14ac:dyDescent="0.45">
      <c r="C25" s="47" t="str">
        <f>'اطلاعات پایه'!B23</f>
        <v>اعداد فوق تا 2 ماه از زمان صدور فاکتور معتبر است و پس از آن مشمول تعدیل می گردد.</v>
      </c>
      <c r="D25" s="48"/>
      <c r="E25" s="49"/>
      <c r="Q25" s="26"/>
    </row>
    <row r="26" spans="1:21" x14ac:dyDescent="0.45">
      <c r="C26" s="25" t="str">
        <f>'اطلاعات پایه'!B24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</row>
    <row r="27" spans="1:21" x14ac:dyDescent="0.45"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</sheetData>
  <mergeCells count="38">
    <mergeCell ref="U6:U10"/>
    <mergeCell ref="U11:U14"/>
    <mergeCell ref="Q4:S4"/>
    <mergeCell ref="C6:C14"/>
    <mergeCell ref="D6:D10"/>
    <mergeCell ref="F6:F10"/>
    <mergeCell ref="G6:G10"/>
    <mergeCell ref="I6:I10"/>
    <mergeCell ref="J6:J10"/>
    <mergeCell ref="K6:K10"/>
    <mergeCell ref="M6:M10"/>
    <mergeCell ref="N6:N10"/>
    <mergeCell ref="C4:C5"/>
    <mergeCell ref="D4:D5"/>
    <mergeCell ref="E4:E5"/>
    <mergeCell ref="F4:F5"/>
    <mergeCell ref="R11:R14"/>
    <mergeCell ref="S11:S14"/>
    <mergeCell ref="O6:O10"/>
    <mergeCell ref="Q6:Q10"/>
    <mergeCell ref="R6:R10"/>
    <mergeCell ref="S6:S10"/>
    <mergeCell ref="U4:U5"/>
    <mergeCell ref="C16:E16"/>
    <mergeCell ref="C17:E17"/>
    <mergeCell ref="C15:E15"/>
    <mergeCell ref="C21:O21"/>
    <mergeCell ref="M11:M14"/>
    <mergeCell ref="N11:N14"/>
    <mergeCell ref="O11:O14"/>
    <mergeCell ref="D11:D14"/>
    <mergeCell ref="F11:F14"/>
    <mergeCell ref="G11:G14"/>
    <mergeCell ref="I11:I14"/>
    <mergeCell ref="J11:J14"/>
    <mergeCell ref="K11:K14"/>
    <mergeCell ref="C20:M20"/>
    <mergeCell ref="Q11:Q1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زمانبندی</vt:lpstr>
      <vt:lpstr>فاکتور ساده</vt:lpstr>
      <vt:lpstr>مطالعات</vt:lpstr>
      <vt:lpstr>متراژ طبقات</vt:lpstr>
      <vt:lpstr>متراژ نما</vt:lpstr>
      <vt:lpstr>متراژ محوطه</vt:lpstr>
      <vt:lpstr>اطلاعات پایه</vt:lpstr>
      <vt:lpstr>1-پلان غیر آپارتمانی</vt:lpstr>
      <vt:lpstr>2-پلان آپارتمانی</vt:lpstr>
      <vt:lpstr>3-نما</vt:lpstr>
      <vt:lpstr>4-طراحی داخلی</vt:lpstr>
      <vt:lpstr>5-محوطه</vt:lpstr>
      <vt:lpstr>6-نظارت</vt:lpstr>
      <vt:lpstr>7-اجرا و نظارت عالیه معماری</vt:lpstr>
      <vt:lpstr>4 گروه</vt:lpstr>
      <vt:lpstr>گراف قیمت</vt:lpstr>
      <vt:lpstr>گراف کیفیت</vt:lpstr>
      <vt:lpstr>'1-پلان غیر آپارتمانی'!Print_Area</vt:lpstr>
      <vt:lpstr>'2-پلان آپارتمانی'!Print_Area</vt:lpstr>
      <vt:lpstr>'3-نما'!Print_Area</vt:lpstr>
      <vt:lpstr>'4-طراحی داخلی'!Print_Area</vt:lpstr>
      <vt:lpstr>'4 گروه'!Print_Area</vt:lpstr>
      <vt:lpstr>'5-محوطه'!Print_Area</vt:lpstr>
      <vt:lpstr>'6-نظارت'!Print_Area</vt:lpstr>
      <vt:lpstr>'7-اجرا و نظارت عالیه معماری'!Print_Area</vt:lpstr>
      <vt:lpstr>'اطلاعات پایه'!Print_Area</vt:lpstr>
      <vt:lpstr>'فاکتور ساده'!Print_Area</vt:lpstr>
      <vt:lpstr>'متراژ طبقات'!Print_Area</vt:lpstr>
      <vt:lpstr>'متراژ محوطه'!Print_Area</vt:lpstr>
      <vt:lpstr>'متراژ نما'!Print_Area</vt:lpstr>
      <vt:lpstr>مطالعات!Print_Area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لپ تاپ</dc:creator>
  <cp:lastModifiedBy>p1</cp:lastModifiedBy>
  <cp:lastPrinted>2024-11-24T05:09:10Z</cp:lastPrinted>
  <dcterms:created xsi:type="dcterms:W3CDTF">2019-12-07T13:45:59Z</dcterms:created>
  <dcterms:modified xsi:type="dcterms:W3CDTF">2025-04-22T15:17:49Z</dcterms:modified>
</cp:coreProperties>
</file>