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25B43408-BBD0-492A-83D6-C50416E2A44B}" xr6:coauthVersionLast="47" xr6:coauthVersionMax="47" xr10:uidLastSave="{00000000-0000-0000-0000-000000000000}"/>
  <bookViews>
    <workbookView xWindow="-120" yWindow="-120" windowWidth="29040" windowHeight="15840" tabRatio="737" firstSheet="1" activeTab="7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definedNames>
    <definedName name="_xlnm.Print_Area" localSheetId="7">'1-پلان غیر آپارتمانی'!$A$1:$T$24</definedName>
    <definedName name="_xlnm.Print_Area" localSheetId="8">'2-پلان آپارتمانی'!$A$1:$T$24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پایه'!$A$1:$H$16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3" l="1"/>
  <c r="I4" i="23"/>
  <c r="I5" i="23"/>
  <c r="K5" i="23" s="1"/>
  <c r="M5" i="23" s="1"/>
  <c r="I6" i="23"/>
  <c r="J5" i="23"/>
  <c r="J6" i="23"/>
  <c r="J4" i="23"/>
  <c r="K6" i="23"/>
  <c r="K3" i="23"/>
  <c r="M3" i="23" s="1"/>
  <c r="C4" i="13"/>
  <c r="C5" i="13"/>
  <c r="C6" i="13"/>
  <c r="C7" i="13"/>
  <c r="G12" i="27"/>
  <c r="V11" i="18"/>
  <c r="D6" i="32"/>
  <c r="M6" i="23" l="1"/>
  <c r="K4" i="23"/>
  <c r="M4" i="23" s="1"/>
  <c r="R6" i="19"/>
  <c r="R7" i="19" s="1"/>
  <c r="R6" i="18"/>
  <c r="R9" i="18" s="1"/>
  <c r="R6" i="17"/>
  <c r="R11" i="17" s="1"/>
  <c r="R6" i="21"/>
  <c r="R11" i="21" s="1"/>
  <c r="R6" i="9"/>
  <c r="R11" i="9" s="1"/>
  <c r="C15" i="24" l="1"/>
  <c r="C8" i="13" s="1"/>
  <c r="C15" i="23"/>
  <c r="D15" i="16"/>
  <c r="C15" i="16"/>
  <c r="C16" i="19"/>
  <c r="C21" i="18"/>
  <c r="C21" i="17"/>
  <c r="C20" i="21"/>
  <c r="C20" i="9"/>
  <c r="K29" i="9"/>
  <c r="C8" i="26"/>
  <c r="F6" i="19" l="1"/>
  <c r="C9" i="13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3" i="13" l="1"/>
  <c r="E8" i="16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3" i="19"/>
  <c r="N12" i="19" s="1"/>
  <c r="J13" i="19"/>
  <c r="J12" i="19" s="1"/>
  <c r="N18" i="18"/>
  <c r="N17" i="18" s="1"/>
  <c r="J18" i="18"/>
  <c r="J17" i="18" s="1"/>
  <c r="L18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9" i="18"/>
  <c r="K9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6" i="18"/>
  <c r="M18" i="18" s="1"/>
  <c r="I16" i="18"/>
  <c r="I18" i="18" s="1"/>
  <c r="G16" i="18"/>
  <c r="G18" i="18" s="1"/>
  <c r="E3" i="18"/>
  <c r="E13" i="13" l="1"/>
  <c r="I13" i="13" s="1"/>
  <c r="C14" i="13"/>
  <c r="E14" i="13" s="1"/>
  <c r="I14" i="13" s="1"/>
  <c r="G13" i="19"/>
  <c r="G12" i="19" s="1"/>
  <c r="G17" i="18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6" i="21"/>
  <c r="Q6" i="21"/>
  <c r="S6" i="21" s="1"/>
  <c r="U6" i="21" s="1"/>
  <c r="J11" i="21"/>
  <c r="N11" i="21"/>
  <c r="M16" i="21"/>
  <c r="I16" i="21"/>
  <c r="M12" i="19"/>
  <c r="I17" i="18"/>
  <c r="J7" i="19"/>
  <c r="O11" i="19"/>
  <c r="O13" i="19" s="1"/>
  <c r="N9" i="18"/>
  <c r="M17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O9" i="18" l="1"/>
  <c r="Q9" i="18" s="1"/>
  <c r="S9" i="18" s="1"/>
  <c r="V9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I8" i="22"/>
  <c r="F10" i="16"/>
  <c r="E11" i="16"/>
  <c r="D10" i="24"/>
  <c r="E10" i="24" s="1"/>
  <c r="I9" i="22"/>
  <c r="I10" i="22" s="1"/>
  <c r="M17" i="17"/>
  <c r="G17" i="17"/>
  <c r="O12" i="19"/>
  <c r="Q6" i="19"/>
  <c r="K16" i="18"/>
  <c r="K18" i="18" s="1"/>
  <c r="Q6" i="18"/>
  <c r="I17" i="17"/>
  <c r="G15" i="9"/>
  <c r="G17" i="9" s="1"/>
  <c r="O16" i="18" l="1"/>
  <c r="O18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7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6" i="18"/>
  <c r="S18" i="18" s="1"/>
  <c r="V16" i="18"/>
  <c r="S15" i="21"/>
  <c r="U15" i="21"/>
  <c r="U17" i="21" s="1"/>
  <c r="U16" i="21" s="1"/>
  <c r="S11" i="19"/>
  <c r="O17" i="18"/>
  <c r="D10" i="23"/>
  <c r="E9" i="23"/>
  <c r="O17" i="17"/>
  <c r="S16" i="17"/>
  <c r="K17" i="17"/>
  <c r="E7" i="13" l="1"/>
  <c r="S17" i="18"/>
  <c r="V18" i="18"/>
  <c r="V17" i="18" s="1"/>
  <c r="S17" i="21"/>
  <c r="S16" i="21" s="1"/>
  <c r="E5" i="13"/>
  <c r="G5" i="13" s="1"/>
  <c r="H5" i="13" s="1"/>
  <c r="I5" i="13" s="1"/>
  <c r="E6" i="13"/>
  <c r="S18" i="17"/>
  <c r="S17" i="17" s="1"/>
  <c r="S13" i="19"/>
  <c r="S12" i="19" s="1"/>
  <c r="E8" i="13"/>
  <c r="G8" i="13" s="1"/>
  <c r="H8" i="13" s="1"/>
  <c r="I8" i="13" s="1"/>
  <c r="E10" i="23"/>
  <c r="D11" i="23"/>
  <c r="E11" i="23" s="1"/>
  <c r="C6" i="14"/>
  <c r="G6" i="13" l="1"/>
  <c r="H6" i="13"/>
  <c r="I6" i="13" s="1"/>
  <c r="G7" i="13"/>
  <c r="H7" i="13" s="1"/>
  <c r="I7" i="13" s="1"/>
  <c r="V15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K15" i="9"/>
  <c r="K17" i="9" s="1"/>
  <c r="S17" i="9" l="1"/>
  <c r="E4" i="13"/>
  <c r="G4" i="13" s="1"/>
  <c r="H4" i="13" s="1"/>
  <c r="I4" i="13" s="1"/>
  <c r="K16" i="9"/>
  <c r="E3" i="13" l="1"/>
  <c r="S16" i="9"/>
  <c r="E9" i="13" l="1"/>
  <c r="E12" i="13" s="1"/>
  <c r="I12" i="13" s="1"/>
  <c r="G3" i="13"/>
  <c r="G9" i="13" s="1"/>
  <c r="H3" i="13" l="1"/>
  <c r="E10" i="13"/>
  <c r="E11" i="13" s="1"/>
  <c r="I9" i="13"/>
  <c r="E17" i="13"/>
  <c r="E15" i="13" l="1"/>
  <c r="I15" i="13" s="1"/>
  <c r="I3" i="13"/>
  <c r="H9" i="13"/>
  <c r="H10" i="13" l="1"/>
  <c r="H11" i="13"/>
</calcChain>
</file>

<file path=xl/sharedStrings.xml><?xml version="1.0" encoding="utf-8"?>
<sst xmlns="http://schemas.openxmlformats.org/spreadsheetml/2006/main" count="383" uniqueCount="221">
  <si>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</si>
  <si>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</si>
  <si>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</si>
  <si>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</si>
  <si>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</si>
  <si>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</si>
  <si>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</si>
  <si>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</si>
  <si>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</si>
  <si>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</si>
  <si>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</si>
  <si>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</si>
  <si>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</si>
  <si>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</si>
  <si>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</si>
  <si>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</si>
  <si>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</si>
  <si>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</si>
  <si>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</si>
  <si>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</si>
  <si>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</si>
  <si>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</si>
  <si>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</si>
  <si>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</si>
  <si>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</si>
  <si>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</si>
  <si>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</si>
  <si>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</si>
  <si>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</si>
  <si>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</si>
  <si>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</si>
  <si>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</si>
  <si>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</si>
  <si>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</si>
  <si>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</si>
  <si>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</si>
  <si>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</si>
  <si>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</si>
  <si>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</si>
  <si>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</si>
  <si>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</si>
  <si>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</si>
  <si>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</si>
  <si>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</si>
  <si>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</si>
  <si>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</si>
  <si>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</si>
  <si>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</si>
  <si>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</si>
  <si>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</si>
  <si>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</si>
  <si>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</si>
  <si>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</si>
  <si>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</si>
  <si>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</si>
  <si>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</si>
  <si>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</si>
  <si>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</si>
  <si>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</si>
  <si>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</si>
  <si>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</si>
  <si>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</si>
  <si>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</si>
  <si>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</si>
  <si>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</si>
  <si>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</si>
  <si>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</si>
  <si>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</si>
  <si>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</si>
  <si>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</si>
  <si>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</si>
  <si>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</si>
  <si>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</si>
  <si>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</si>
  <si>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</si>
  <si>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</si>
  <si>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</si>
  <si>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</si>
  <si>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</si>
  <si>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</si>
  <si>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</si>
  <si>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</si>
  <si>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</si>
  <si>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</si>
  <si>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</si>
  <si>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</si>
  <si>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</si>
  <si>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</si>
  <si>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</si>
  <si>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</si>
  <si>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</si>
  <si>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</si>
  <si>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</si>
  <si>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</si>
  <si>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</si>
  <si>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</si>
  <si>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</si>
  <si>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</si>
  <si>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</si>
  <si>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</si>
  <si>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</si>
  <si>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</si>
  <si>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</si>
  <si>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</si>
  <si>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</si>
  <si>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(هزارتومان)</t>
    </r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</si>
  <si>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</si>
  <si>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</si>
  <si>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</si>
  <si>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</si>
  <si>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</si>
  <si>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</si>
  <si>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</si>
  <si>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</si>
  <si>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</si>
  <si>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</si>
  <si>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</si>
  <si>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</si>
  <si>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</si>
  <si>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</si>
  <si>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</si>
  <si>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</si>
  <si>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</si>
  <si>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</si>
  <si>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</si>
  <si>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</si>
  <si>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</si>
  <si>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</si>
  <si>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</si>
  <si>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</si>
  <si>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</si>
  <si>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</si>
  <si>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</si>
  <si>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</si>
  <si>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</si>
  <si>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</si>
  <si>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</si>
  <si>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</si>
  <si>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</si>
  <si>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</si>
  <si>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</si>
  <si>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</si>
  <si>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</si>
  <si>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</si>
  <si>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</si>
  <si>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</si>
  <si>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</si>
  <si>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</si>
  <si>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</si>
  <si>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</si>
  <si>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</si>
  <si>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</si>
  <si>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</si>
  <si>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</si>
  <si>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</si>
  <si>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</si>
  <si>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</si>
  <si>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</si>
  <si>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</si>
  <si>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</si>
  <si>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</si>
  <si>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</si>
  <si>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</si>
  <si>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</si>
  <si>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</si>
  <si>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</si>
  <si>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</si>
  <si>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</si>
  <si>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</si>
  <si>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</si>
  <si>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</si>
  <si>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</si>
  <si>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</si>
  <si>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</si>
  <si>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</si>
  <si>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</si>
  <si>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</si>
  <si>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</si>
  <si>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</si>
  <si>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</si>
  <si>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</si>
  <si>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</si>
  <si>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</si>
  <si>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</si>
  <si>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</si>
  <si>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</si>
  <si>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</si>
  <si>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</si>
  <si>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</si>
  <si>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</si>
  <si>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</si>
  <si>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</si>
  <si>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</si>
  <si>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</si>
  <si>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</si>
  <si>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</si>
  <si>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</si>
  <si>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</si>
  <si>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</si>
  <si>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</si>
  <si>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</si>
  <si>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</si>
  <si>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</si>
  <si>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1403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</si>
  <si>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</si>
  <si>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</si>
  <si>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</si>
  <si>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</si>
  <si>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
(میلیون تومان)</t>
  </si>
  <si>
    <t>مجموع تخفیفات
(میلیون تومان)</t>
  </si>
  <si>
    <t xml:space="preserve"> بالاسری شرکت (بیمه، مالیات، ارزش افزوده و...)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</si>
  <si>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</si>
  <si>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</si>
  <si>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</si>
  <si>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</si>
  <si>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</si>
  <si>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</si>
  <si>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</si>
  <si>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</si>
  <si>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</si>
  <si>
    <t>هزینه های بالاسری شرکت مانند بیمه، مالیات و...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</si>
</sst>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1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9"/>
      <color rgb="FF000000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3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0" fontId="21" fillId="18" borderId="15" xfId="1" applyFont="1" applyFill="1" applyBorder="1"/>
    <xf numFmtId="0" fontId="19" fillId="18" borderId="15" xfId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166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166" fontId="1" fillId="22" borderId="1" xfId="0" applyNumberFormat="1" applyFont="1" applyFill="1" applyBorder="1" applyAlignment="1">
      <alignment horizontal="center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9" fontId="21" fillId="9" borderId="15" xfId="1" applyNumberFormat="1" applyFont="1" applyFill="1" applyBorder="1" applyAlignment="1">
      <alignment horizontal="center" vertical="center"/>
    </xf>
    <xf numFmtId="0" fontId="21" fillId="9" borderId="15" xfId="1" applyFont="1" applyFill="1" applyBorder="1" applyAlignment="1">
      <alignment horizontal="center" vertical="center"/>
    </xf>
    <xf numFmtId="0" fontId="33" fillId="9" borderId="15" xfId="1" applyFont="1" applyFill="1" applyBorder="1" applyAlignment="1">
      <alignment horizontal="center" vertical="center" wrapText="1" readingOrder="2"/>
    </xf>
    <xf numFmtId="3" fontId="19" fillId="18" borderId="15" xfId="1" applyNumberFormat="1" applyFont="1" applyFill="1" applyBorder="1" applyAlignment="1">
      <alignment horizontal="center" vertical="center" readingOrder="2"/>
    </xf>
    <xf numFmtId="3" fontId="19" fillId="9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4" fillId="0" borderId="0" xfId="0" applyFont="1"/>
    <xf numFmtId="49" fontId="35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5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6" fillId="13" borderId="0" xfId="0" applyFont="1" applyFill="1"/>
    <xf numFmtId="0" fontId="36" fillId="6" borderId="0" xfId="0" applyFont="1" applyFill="1"/>
    <xf numFmtId="0" fontId="34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166" fontId="4" fillId="0" borderId="1" xfId="0" applyNumberFormat="1" applyFont="1" applyFill="1" applyBorder="1" applyAlignment="1">
      <alignment horizontal="center" vertical="center" wrapText="1" readingOrder="2"/>
    </xf>
    <xf numFmtId="9" fontId="4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8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 readingOrder="2"/>
    </xf>
    <xf numFmtId="9" fontId="1" fillId="0" borderId="1" xfId="0" applyNumberFormat="1" applyFont="1" applyFill="1" applyBorder="1" applyAlignment="1">
      <alignment horizontal="center" vertical="center" readingOrder="2"/>
    </xf>
    <xf numFmtId="3" fontId="3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9" fillId="13" borderId="0" xfId="0" applyNumberFormat="1" applyFont="1" applyFill="1" applyBorder="1" applyAlignment="1">
      <alignment horizontal="center" vertical="center" readingOrder="2"/>
    </xf>
    <xf numFmtId="49" fontId="39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6" fillId="0" borderId="0" xfId="0" applyFont="1"/>
    <xf numFmtId="0" fontId="40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40" fillId="13" borderId="0" xfId="0" applyFont="1" applyFill="1" applyBorder="1" applyAlignment="1">
      <alignment horizontal="center" vertical="center" readingOrder="2"/>
    </xf>
    <xf numFmtId="3" fontId="40" fillId="6" borderId="1" xfId="0" applyNumberFormat="1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 x14ac:dyDescent="0.45"/>
  <cols>
    <col min="1" max="1" width="4.375" customWidth="1"/>
    <col min="2" max="2" width="22.375" style="97" customWidth="1"/>
    <col min="3" max="3" width="6.125" style="98" bestFit="1" customWidth="1"/>
    <col min="4" max="16" width="2.375" style="98" customWidth="1"/>
    <col min="17" max="17" width="2.375" style="97" customWidth="1"/>
    <col min="18" max="23" width="2.375" customWidth="1"/>
  </cols>
  <sheetData>
    <row r="1" spans="1:23" x14ac:dyDescent="0.2">
      <c r="A1" s="136" t="s">
        <v>101</v>
      </c>
      <c r="B1" s="136" t="s">
        <v>102</v>
      </c>
      <c r="C1" s="136" t="s">
        <v>170</v>
      </c>
      <c r="D1" s="137"/>
      <c r="E1" s="138"/>
      <c r="F1" s="138"/>
      <c r="G1" s="138"/>
      <c r="H1" s="139"/>
      <c r="I1" s="140" t="s">
        <v>171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41"/>
    </row>
    <row r="2" spans="1:23" x14ac:dyDescent="0.2">
      <c r="A2" s="142"/>
      <c r="B2" s="142"/>
      <c r="C2" s="142"/>
      <c r="D2" s="143">
        <v>1</v>
      </c>
      <c r="E2" s="143">
        <v>2</v>
      </c>
      <c r="F2" s="143">
        <v>3</v>
      </c>
      <c r="G2" s="143">
        <v>4</v>
      </c>
      <c r="H2" s="143">
        <v>5</v>
      </c>
      <c r="I2" s="143">
        <v>6</v>
      </c>
      <c r="J2" s="143">
        <v>7</v>
      </c>
      <c r="K2" s="143">
        <v>8</v>
      </c>
      <c r="L2" s="143">
        <v>9</v>
      </c>
      <c r="M2" s="143">
        <v>10</v>
      </c>
      <c r="N2" s="143">
        <v>11</v>
      </c>
      <c r="O2" s="143">
        <v>12</v>
      </c>
      <c r="P2" s="143">
        <v>13</v>
      </c>
      <c r="Q2" s="143">
        <v>14</v>
      </c>
      <c r="R2" s="143">
        <v>15</v>
      </c>
      <c r="S2" s="143">
        <v>16</v>
      </c>
      <c r="T2" s="143">
        <v>17</v>
      </c>
      <c r="U2" s="143">
        <v>18</v>
      </c>
      <c r="V2" s="143">
        <v>19</v>
      </c>
      <c r="W2" s="143">
        <v>20</v>
      </c>
    </row>
    <row r="3" spans="1:23" ht="29.25" x14ac:dyDescent="0.2">
      <c r="A3" s="144"/>
      <c r="B3" s="144"/>
      <c r="C3" s="144"/>
      <c r="D3" s="145" t="s">
        <v>172</v>
      </c>
      <c r="E3" s="145" t="s">
        <v>173</v>
      </c>
      <c r="F3" s="145" t="s">
        <v>174</v>
      </c>
      <c r="G3" s="145" t="s">
        <v>175</v>
      </c>
      <c r="H3" s="145" t="s">
        <v>176</v>
      </c>
      <c r="I3" s="145" t="s">
        <v>177</v>
      </c>
      <c r="J3" s="145" t="s">
        <v>178</v>
      </c>
      <c r="K3" s="145" t="s">
        <v>179</v>
      </c>
      <c r="L3" s="145" t="s">
        <v>180</v>
      </c>
      <c r="M3" s="145" t="s">
        <v>181</v>
      </c>
      <c r="N3" s="145" t="s">
        <v>182</v>
      </c>
      <c r="O3" s="145" t="s">
        <v>183</v>
      </c>
      <c r="P3" s="146"/>
      <c r="Q3" s="146"/>
      <c r="R3" s="146"/>
      <c r="S3" s="146"/>
      <c r="T3" s="146"/>
      <c r="U3" s="146"/>
      <c r="V3" s="146"/>
      <c r="W3" s="146"/>
    </row>
    <row r="4" spans="1:23" x14ac:dyDescent="0.45">
      <c r="A4" s="110">
        <v>1</v>
      </c>
      <c r="B4" s="111" t="s">
        <v>138</v>
      </c>
      <c r="C4" s="110" t="s">
        <v>184</v>
      </c>
      <c r="D4" s="147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x14ac:dyDescent="0.45">
      <c r="A5" s="110">
        <v>2</v>
      </c>
      <c r="B5" s="111" t="s">
        <v>185</v>
      </c>
      <c r="C5" s="110" t="s">
        <v>184</v>
      </c>
      <c r="D5" s="147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x14ac:dyDescent="0.45">
      <c r="A6" s="110">
        <v>3</v>
      </c>
      <c r="B6" s="148" t="s">
        <v>186</v>
      </c>
      <c r="C6" s="110" t="s">
        <v>187</v>
      </c>
      <c r="D6" s="147"/>
      <c r="E6" s="147"/>
      <c r="F6" s="147"/>
      <c r="G6" s="147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x14ac:dyDescent="0.45">
      <c r="A7" s="110">
        <v>4</v>
      </c>
      <c r="B7" s="111" t="s">
        <v>188</v>
      </c>
      <c r="C7" s="110"/>
      <c r="D7" s="110"/>
      <c r="E7" s="110"/>
      <c r="F7" s="110"/>
      <c r="G7" s="147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x14ac:dyDescent="0.45">
      <c r="A8" s="110">
        <v>5</v>
      </c>
      <c r="B8" s="149" t="s">
        <v>58</v>
      </c>
      <c r="C8" s="110" t="s">
        <v>187</v>
      </c>
      <c r="D8" s="110"/>
      <c r="E8" s="110"/>
      <c r="F8" s="110"/>
      <c r="G8" s="147"/>
      <c r="H8" s="147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spans="1:23" x14ac:dyDescent="0.45">
      <c r="A9" s="110">
        <v>6</v>
      </c>
      <c r="B9" s="150" t="s">
        <v>169</v>
      </c>
      <c r="C9" s="110" t="s">
        <v>187</v>
      </c>
      <c r="D9" s="110"/>
      <c r="E9" s="110"/>
      <c r="F9" s="110"/>
      <c r="G9" s="110"/>
      <c r="H9" s="147"/>
      <c r="I9" s="147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x14ac:dyDescent="0.45">
      <c r="A10" s="110">
        <v>7</v>
      </c>
      <c r="B10" s="148" t="s">
        <v>186</v>
      </c>
      <c r="C10" s="110" t="s">
        <v>189</v>
      </c>
      <c r="D10" s="110"/>
      <c r="E10" s="110"/>
      <c r="F10" s="110"/>
      <c r="G10" s="110"/>
      <c r="H10" s="147"/>
      <c r="I10" s="147"/>
      <c r="J10" s="14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spans="1:23" x14ac:dyDescent="0.45">
      <c r="A11" s="110">
        <v>8</v>
      </c>
      <c r="B11" s="149" t="s">
        <v>58</v>
      </c>
      <c r="C11" s="110" t="s">
        <v>189</v>
      </c>
      <c r="D11" s="110"/>
      <c r="E11" s="110"/>
      <c r="F11" s="110"/>
      <c r="G11" s="110"/>
      <c r="H11" s="110"/>
      <c r="I11" s="147"/>
      <c r="J11" s="147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1:23" x14ac:dyDescent="0.45">
      <c r="A12" s="110">
        <v>9</v>
      </c>
      <c r="B12" s="151" t="s">
        <v>0</v>
      </c>
      <c r="C12" s="110" t="s">
        <v>187</v>
      </c>
      <c r="D12" s="110"/>
      <c r="E12" s="110"/>
      <c r="F12" s="110"/>
      <c r="G12" s="110"/>
      <c r="H12" s="110"/>
      <c r="I12" s="147"/>
      <c r="J12" s="147"/>
      <c r="K12" s="147"/>
      <c r="L12" s="110"/>
      <c r="M12" s="110"/>
      <c r="N12" s="110"/>
      <c r="O12" s="110"/>
      <c r="P12" s="110"/>
      <c r="Q12" s="111"/>
      <c r="R12" s="152"/>
      <c r="S12" s="152"/>
      <c r="T12" s="152"/>
      <c r="U12" s="152"/>
      <c r="V12" s="152"/>
      <c r="W12" s="152"/>
    </row>
    <row r="13" spans="1:23" x14ac:dyDescent="0.45">
      <c r="A13" s="110">
        <v>10</v>
      </c>
      <c r="B13" s="153" t="s">
        <v>169</v>
      </c>
      <c r="C13" s="110" t="s">
        <v>189</v>
      </c>
      <c r="D13" s="110"/>
      <c r="E13" s="110"/>
      <c r="F13" s="110"/>
      <c r="G13" s="110"/>
      <c r="H13" s="110"/>
      <c r="I13" s="110"/>
      <c r="J13" s="147"/>
      <c r="K13" s="147"/>
      <c r="L13" s="147"/>
      <c r="M13" s="110"/>
      <c r="N13" s="110"/>
      <c r="O13" s="110"/>
      <c r="P13" s="110"/>
      <c r="Q13" s="111"/>
      <c r="R13" s="152"/>
      <c r="S13" s="152"/>
      <c r="T13" s="152"/>
      <c r="U13" s="152"/>
      <c r="V13" s="152"/>
      <c r="W13" s="152"/>
    </row>
    <row r="14" spans="1:23" x14ac:dyDescent="0.45">
      <c r="A14" s="110">
        <v>11</v>
      </c>
      <c r="B14" s="151" t="s">
        <v>0</v>
      </c>
      <c r="C14" s="110" t="s">
        <v>189</v>
      </c>
      <c r="D14" s="110"/>
      <c r="E14" s="110"/>
      <c r="F14" s="110"/>
      <c r="G14" s="110"/>
      <c r="H14" s="110"/>
      <c r="I14" s="110"/>
      <c r="J14" s="147"/>
      <c r="K14" s="147"/>
      <c r="L14" s="147"/>
      <c r="M14" s="110"/>
      <c r="N14" s="110"/>
      <c r="O14" s="110"/>
      <c r="P14" s="110"/>
      <c r="Q14" s="111"/>
      <c r="R14" s="152"/>
      <c r="S14" s="152"/>
      <c r="T14" s="152"/>
      <c r="U14" s="152"/>
      <c r="V14" s="152"/>
      <c r="W14" s="152"/>
    </row>
    <row r="15" spans="1:23" x14ac:dyDescent="0.45">
      <c r="C15" s="154"/>
    </row>
    <row r="16" spans="1:23" x14ac:dyDescent="0.45">
      <c r="C16" s="154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G26" sqref="G2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165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88" t="s">
        <v>75</v>
      </c>
      <c r="J4" s="89"/>
      <c r="K4" s="90"/>
      <c r="L4" s="55"/>
      <c r="M4" s="87" t="s">
        <v>74</v>
      </c>
      <c r="N4" s="89"/>
      <c r="O4" s="93"/>
      <c r="P4" s="55"/>
      <c r="Q4" s="301" t="s">
        <v>73</v>
      </c>
      <c r="R4" s="302"/>
      <c r="S4" s="303"/>
      <c r="T4" s="59"/>
      <c r="U4" s="268" t="s">
        <v>150</v>
      </c>
    </row>
    <row r="5" spans="1:21" s="5" customFormat="1" ht="41.25" customHeight="1" x14ac:dyDescent="0.2">
      <c r="A5"/>
      <c r="B5" s="44"/>
      <c r="C5" s="269"/>
      <c r="D5" s="269"/>
      <c r="E5" s="271"/>
      <c r="F5" s="271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9"/>
      <c r="U5" s="269"/>
    </row>
    <row r="6" spans="1:21" ht="22.5" x14ac:dyDescent="0.2">
      <c r="B6" s="44"/>
      <c r="C6" s="311" t="s">
        <v>50</v>
      </c>
      <c r="D6" s="290" t="s">
        <v>39</v>
      </c>
      <c r="E6" s="7" t="s">
        <v>35</v>
      </c>
      <c r="F6" s="278">
        <f>'اطلاعات پایه'!C6</f>
        <v>0</v>
      </c>
      <c r="G6" s="278">
        <v>52</v>
      </c>
      <c r="H6" s="55"/>
      <c r="I6" s="278">
        <v>182</v>
      </c>
      <c r="J6" s="265">
        <f>IF('اطلاعات پایه'!C6&lt;=200,0,IF(AND('اطلاعات پایه'!C6&gt;200,'اطلاعات پایه'!C6&lt;=500),'اطلاعات پایه'!C6-200,IF('اطلاعات پایه'!C6&gt;500,300,0)))</f>
        <v>0</v>
      </c>
      <c r="K6" s="278">
        <f>J6*I6/1000</f>
        <v>0</v>
      </c>
      <c r="L6" s="55"/>
      <c r="M6" s="278">
        <v>152</v>
      </c>
      <c r="N6" s="278">
        <f>IF('اطلاعات پایه'!C6&lt;=500,0,IF('اطلاعات پایه'!C6&gt;500,'اطلاعات پایه'!C6-500,0))</f>
        <v>0</v>
      </c>
      <c r="O6" s="278">
        <f>N6*M6/1000</f>
        <v>0</v>
      </c>
      <c r="P6" s="55"/>
      <c r="Q6" s="278">
        <f>G6+K6+O6</f>
        <v>52</v>
      </c>
      <c r="R6" s="307">
        <f>'اطلاعات پایه'!D6</f>
        <v>1</v>
      </c>
      <c r="S6" s="278">
        <f>R6*Q6</f>
        <v>52</v>
      </c>
      <c r="T6" s="59"/>
      <c r="U6" s="265" t="e">
        <f>S6*1000/F6</f>
        <v>#DIV/0!</v>
      </c>
    </row>
    <row r="7" spans="1:21" ht="22.5" x14ac:dyDescent="0.2">
      <c r="B7" s="44"/>
      <c r="C7" s="311"/>
      <c r="D7" s="290"/>
      <c r="E7" s="7" t="s">
        <v>82</v>
      </c>
      <c r="F7" s="278"/>
      <c r="G7" s="278"/>
      <c r="H7" s="55"/>
      <c r="I7" s="278"/>
      <c r="J7" s="266"/>
      <c r="K7" s="278"/>
      <c r="L7" s="55"/>
      <c r="M7" s="278"/>
      <c r="N7" s="278"/>
      <c r="O7" s="278"/>
      <c r="P7" s="55"/>
      <c r="Q7" s="278"/>
      <c r="R7" s="307"/>
      <c r="S7" s="278"/>
      <c r="T7" s="59"/>
      <c r="U7" s="266"/>
    </row>
    <row r="8" spans="1:21" ht="22.5" x14ac:dyDescent="0.2">
      <c r="B8" s="44"/>
      <c r="C8" s="311"/>
      <c r="D8" s="290"/>
      <c r="E8" s="7" t="s">
        <v>36</v>
      </c>
      <c r="F8" s="278"/>
      <c r="G8" s="278"/>
      <c r="H8" s="55"/>
      <c r="I8" s="278"/>
      <c r="J8" s="266"/>
      <c r="K8" s="278"/>
      <c r="L8" s="55"/>
      <c r="M8" s="278"/>
      <c r="N8" s="278"/>
      <c r="O8" s="278"/>
      <c r="P8" s="55"/>
      <c r="Q8" s="278"/>
      <c r="R8" s="307"/>
      <c r="S8" s="278"/>
      <c r="T8" s="59"/>
      <c r="U8" s="266"/>
    </row>
    <row r="9" spans="1:21" ht="22.5" x14ac:dyDescent="0.2">
      <c r="B9" s="44"/>
      <c r="C9" s="311"/>
      <c r="D9" s="290"/>
      <c r="E9" s="7" t="s">
        <v>161</v>
      </c>
      <c r="F9" s="278"/>
      <c r="G9" s="278"/>
      <c r="H9" s="55"/>
      <c r="I9" s="278"/>
      <c r="J9" s="266"/>
      <c r="K9" s="278"/>
      <c r="L9" s="55"/>
      <c r="M9" s="278"/>
      <c r="N9" s="278"/>
      <c r="O9" s="278"/>
      <c r="P9" s="55"/>
      <c r="Q9" s="278"/>
      <c r="R9" s="307"/>
      <c r="S9" s="278"/>
      <c r="T9" s="59"/>
      <c r="U9" s="266"/>
    </row>
    <row r="10" spans="1:21" ht="22.5" x14ac:dyDescent="0.2">
      <c r="B10" s="44"/>
      <c r="C10" s="311"/>
      <c r="D10" s="290"/>
      <c r="E10" s="7" t="s">
        <v>41</v>
      </c>
      <c r="F10" s="278"/>
      <c r="G10" s="278"/>
      <c r="H10" s="55"/>
      <c r="I10" s="278"/>
      <c r="J10" s="267"/>
      <c r="K10" s="278"/>
      <c r="L10" s="55"/>
      <c r="M10" s="278"/>
      <c r="N10" s="278"/>
      <c r="O10" s="278"/>
      <c r="P10" s="55"/>
      <c r="Q10" s="278"/>
      <c r="R10" s="307"/>
      <c r="S10" s="278"/>
      <c r="T10" s="59"/>
      <c r="U10" s="267"/>
    </row>
    <row r="11" spans="1:21" ht="37.5" customHeight="1" x14ac:dyDescent="0.2">
      <c r="B11" s="44"/>
      <c r="C11" s="311"/>
      <c r="D11" s="291" t="s">
        <v>45</v>
      </c>
      <c r="E11" s="21" t="s">
        <v>10</v>
      </c>
      <c r="F11" s="277">
        <f>F6</f>
        <v>0</v>
      </c>
      <c r="G11" s="277">
        <v>13</v>
      </c>
      <c r="H11" s="55"/>
      <c r="I11" s="277">
        <v>73</v>
      </c>
      <c r="J11" s="277">
        <f>J6</f>
        <v>0</v>
      </c>
      <c r="K11" s="277">
        <f>J11*I11/1000</f>
        <v>0</v>
      </c>
      <c r="L11" s="55"/>
      <c r="M11" s="277">
        <v>53</v>
      </c>
      <c r="N11" s="277">
        <f>N6</f>
        <v>0</v>
      </c>
      <c r="O11" s="277">
        <f>N11*M11/1000</f>
        <v>0</v>
      </c>
      <c r="P11" s="55"/>
      <c r="Q11" s="277">
        <f>G11+K11+O11</f>
        <v>13</v>
      </c>
      <c r="R11" s="308">
        <f>R6</f>
        <v>1</v>
      </c>
      <c r="S11" s="277">
        <f>R11*Q11</f>
        <v>13</v>
      </c>
      <c r="T11" s="59"/>
      <c r="U11" s="277" t="e">
        <f>S11*1000/F11</f>
        <v>#DIV/0!</v>
      </c>
    </row>
    <row r="12" spans="1:21" ht="22.5" x14ac:dyDescent="0.2">
      <c r="B12" s="44"/>
      <c r="C12" s="311"/>
      <c r="D12" s="291"/>
      <c r="E12" s="21" t="s">
        <v>48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55"/>
      <c r="Q12" s="277"/>
      <c r="R12" s="308"/>
      <c r="S12" s="277"/>
      <c r="T12" s="59"/>
      <c r="U12" s="277"/>
    </row>
    <row r="13" spans="1:21" ht="22.5" x14ac:dyDescent="0.2">
      <c r="B13" s="44"/>
      <c r="C13" s="311"/>
      <c r="D13" s="291"/>
      <c r="E13" s="21" t="s">
        <v>11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55"/>
      <c r="Q13" s="277"/>
      <c r="R13" s="308"/>
      <c r="S13" s="277"/>
      <c r="T13" s="59"/>
      <c r="U13" s="277"/>
    </row>
    <row r="14" spans="1:21" ht="22.5" x14ac:dyDescent="0.2">
      <c r="B14" s="44"/>
      <c r="C14" s="311"/>
      <c r="D14" s="291"/>
      <c r="E14" s="21" t="s">
        <v>12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55"/>
      <c r="Q14" s="277"/>
      <c r="R14" s="308"/>
      <c r="S14" s="277"/>
      <c r="T14" s="59"/>
      <c r="U14" s="277"/>
    </row>
    <row r="15" spans="1:21" ht="22.5" x14ac:dyDescent="0.2">
      <c r="B15" s="44"/>
      <c r="C15" s="311"/>
      <c r="D15" s="291"/>
      <c r="E15" s="21" t="s">
        <v>47</v>
      </c>
      <c r="F15" s="277"/>
      <c r="G15" s="277"/>
      <c r="H15" s="55"/>
      <c r="I15" s="277"/>
      <c r="J15" s="277"/>
      <c r="K15" s="277"/>
      <c r="L15" s="55"/>
      <c r="M15" s="277"/>
      <c r="N15" s="277"/>
      <c r="O15" s="277"/>
      <c r="P15" s="55"/>
      <c r="Q15" s="277"/>
      <c r="R15" s="308"/>
      <c r="S15" s="277"/>
      <c r="T15" s="59"/>
      <c r="U15" s="277"/>
    </row>
    <row r="16" spans="1:21" s="187" customFormat="1" ht="22.5" customHeight="1" x14ac:dyDescent="0.25">
      <c r="A16" s="256"/>
      <c r="B16" s="257"/>
      <c r="C16" s="309" t="s">
        <v>79</v>
      </c>
      <c r="D16" s="309"/>
      <c r="E16" s="309"/>
      <c r="F16" s="258"/>
      <c r="G16" s="259">
        <f>G11+G6</f>
        <v>65</v>
      </c>
      <c r="H16" s="249"/>
      <c r="I16" s="259">
        <f>SUM(I6:I15)</f>
        <v>255</v>
      </c>
      <c r="J16" s="259"/>
      <c r="K16" s="259">
        <f>SUM(K6:K15)</f>
        <v>0</v>
      </c>
      <c r="L16" s="249"/>
      <c r="M16" s="259">
        <f>SUM(M6:M15)</f>
        <v>205</v>
      </c>
      <c r="N16" s="259"/>
      <c r="O16" s="259">
        <f>SUM(O6:O15)</f>
        <v>0</v>
      </c>
      <c r="P16" s="249"/>
      <c r="Q16" s="259"/>
      <c r="R16" s="259"/>
      <c r="S16" s="259">
        <f>SUM(S6:S15)</f>
        <v>65</v>
      </c>
      <c r="T16" s="260"/>
      <c r="U16" s="261" t="e">
        <f>SUM(U6:U14)</f>
        <v>#DIV/0!</v>
      </c>
    </row>
    <row r="17" spans="1:21" s="10" customFormat="1" ht="22.5" customHeight="1" x14ac:dyDescent="0.25">
      <c r="A17"/>
      <c r="B17" s="44"/>
      <c r="C17" s="310" t="s">
        <v>200</v>
      </c>
      <c r="D17" s="310"/>
      <c r="E17" s="310"/>
      <c r="F17" s="241"/>
      <c r="G17" s="192">
        <f>G16-G18</f>
        <v>52</v>
      </c>
      <c r="H17" s="181"/>
      <c r="I17" s="192">
        <f>I16-I18</f>
        <v>204</v>
      </c>
      <c r="J17" s="192">
        <f>J16-J18</f>
        <v>0</v>
      </c>
      <c r="K17" s="192">
        <f>K16-K18</f>
        <v>0</v>
      </c>
      <c r="L17" s="181"/>
      <c r="M17" s="192">
        <f>M16-M18</f>
        <v>164</v>
      </c>
      <c r="N17" s="192">
        <f>N16-N18</f>
        <v>0</v>
      </c>
      <c r="O17" s="192">
        <f>O16-O18</f>
        <v>0</v>
      </c>
      <c r="P17" s="181"/>
      <c r="Q17" s="192"/>
      <c r="R17" s="192"/>
      <c r="S17" s="192">
        <f>S16-S18</f>
        <v>52</v>
      </c>
      <c r="T17" s="59"/>
      <c r="U17" s="28" t="e">
        <f>U16-U18</f>
        <v>#DIV/0!</v>
      </c>
    </row>
    <row r="18" spans="1:21" s="187" customFormat="1" ht="22.5" customHeight="1" x14ac:dyDescent="0.25">
      <c r="A18" s="180"/>
      <c r="B18" s="191"/>
      <c r="C18" s="310" t="s">
        <v>220</v>
      </c>
      <c r="D18" s="310"/>
      <c r="E18" s="310"/>
      <c r="F18" s="241"/>
      <c r="G18" s="192">
        <f>G16*0.2</f>
        <v>13</v>
      </c>
      <c r="H18" s="181"/>
      <c r="I18" s="192">
        <f>I16*0.2</f>
        <v>51</v>
      </c>
      <c r="J18" s="192">
        <f>J16*0.2</f>
        <v>0</v>
      </c>
      <c r="K18" s="192">
        <f>K16*0.2</f>
        <v>0</v>
      </c>
      <c r="L18" s="181"/>
      <c r="M18" s="192">
        <f>M16*0.2</f>
        <v>41</v>
      </c>
      <c r="N18" s="192">
        <f>N16*0.2</f>
        <v>0</v>
      </c>
      <c r="O18" s="192">
        <f>O16*0.2</f>
        <v>0</v>
      </c>
      <c r="P18" s="181"/>
      <c r="Q18" s="192"/>
      <c r="R18" s="192"/>
      <c r="S18" s="192">
        <f>S16*0.2</f>
        <v>13</v>
      </c>
      <c r="T18" s="193"/>
      <c r="U18" s="183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156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45" customHeight="1" x14ac:dyDescent="0.2">
      <c r="B21" s="59"/>
      <c r="C21" s="286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83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286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'اطلاعات پایه'!B23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6:U10"/>
    <mergeCell ref="K6:K10"/>
    <mergeCell ref="D6:D10"/>
    <mergeCell ref="I6:I10"/>
    <mergeCell ref="G6:G10"/>
    <mergeCell ref="J6:J10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29"/>
  <sheetViews>
    <sheetView rightToLeft="1" view="pageBreakPreview" zoomScale="70" zoomScaleNormal="100" zoomScaleSheetLayoutView="70" workbookViewId="0">
      <selection activeCell="M28" sqref="M28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80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88" t="s">
        <v>76</v>
      </c>
      <c r="J4" s="89"/>
      <c r="K4" s="90"/>
      <c r="L4" s="55"/>
      <c r="M4" s="87" t="s">
        <v>77</v>
      </c>
      <c r="N4" s="89"/>
      <c r="O4" s="93"/>
      <c r="P4" s="55"/>
      <c r="Q4" s="301" t="s">
        <v>73</v>
      </c>
      <c r="R4" s="302"/>
      <c r="S4" s="303"/>
      <c r="T4" s="55"/>
      <c r="V4" s="268" t="s">
        <v>150</v>
      </c>
    </row>
    <row r="5" spans="1:22" s="5" customFormat="1" ht="41.25" customHeight="1" x14ac:dyDescent="0.2">
      <c r="A5"/>
      <c r="B5" s="44"/>
      <c r="C5" s="269"/>
      <c r="D5" s="269"/>
      <c r="E5" s="271"/>
      <c r="F5" s="271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5"/>
      <c r="U5"/>
      <c r="V5" s="269"/>
    </row>
    <row r="6" spans="1:22" ht="37.5" customHeight="1" x14ac:dyDescent="0.2">
      <c r="B6" s="44"/>
      <c r="C6" s="317" t="s">
        <v>49</v>
      </c>
      <c r="D6" s="320" t="s">
        <v>17</v>
      </c>
      <c r="E6" s="7" t="s">
        <v>18</v>
      </c>
      <c r="F6" s="278">
        <f>'اطلاعات پایه'!C7</f>
        <v>0</v>
      </c>
      <c r="G6" s="278">
        <v>73</v>
      </c>
      <c r="H6" s="55"/>
      <c r="I6" s="278">
        <v>187</v>
      </c>
      <c r="J6" s="278">
        <f>IF('اطلاعات پایه'!C7&lt;=200,0,IF(AND('اطلاعات پایه'!C7&gt;200,'اطلاعات پایه'!C7&lt;=500),'اطلاعات پایه'!C7-200,IF('اطلاعات پایه'!C7&gt;500,300,0)))</f>
        <v>0</v>
      </c>
      <c r="K6" s="278">
        <f>J6*I6/1000</f>
        <v>0</v>
      </c>
      <c r="L6" s="55"/>
      <c r="M6" s="278">
        <v>157</v>
      </c>
      <c r="N6" s="278">
        <f>IF('اطلاعات پایه'!C7&lt;=500,0,IF('اطلاعات پایه'!C7&gt;500,'اطلاعات پایه'!C7-500,0))</f>
        <v>0</v>
      </c>
      <c r="O6" s="278">
        <f>N6*M6/1000</f>
        <v>0</v>
      </c>
      <c r="P6" s="55"/>
      <c r="Q6" s="278">
        <f>G6+K6+O6</f>
        <v>73</v>
      </c>
      <c r="R6" s="307">
        <f>'اطلاعات پایه'!D7</f>
        <v>1</v>
      </c>
      <c r="S6" s="278">
        <f>R6*Q6</f>
        <v>73</v>
      </c>
      <c r="T6" s="55"/>
      <c r="V6" s="278" t="e">
        <f>S6*1000/F6</f>
        <v>#DIV/0!</v>
      </c>
    </row>
    <row r="7" spans="1:22" ht="56.25" x14ac:dyDescent="0.2">
      <c r="B7" s="44"/>
      <c r="C7" s="318"/>
      <c r="D7" s="321"/>
      <c r="E7" s="7" t="s">
        <v>19</v>
      </c>
      <c r="F7" s="278"/>
      <c r="G7" s="278"/>
      <c r="H7" s="55"/>
      <c r="I7" s="278"/>
      <c r="J7" s="278"/>
      <c r="K7" s="278"/>
      <c r="L7" s="55"/>
      <c r="M7" s="278"/>
      <c r="N7" s="278"/>
      <c r="O7" s="278"/>
      <c r="P7" s="55"/>
      <c r="Q7" s="278"/>
      <c r="R7" s="307"/>
      <c r="S7" s="278"/>
      <c r="T7" s="55"/>
      <c r="V7" s="278"/>
    </row>
    <row r="8" spans="1:22" ht="37.5" x14ac:dyDescent="0.2">
      <c r="B8" s="44"/>
      <c r="C8" s="318"/>
      <c r="D8" s="322"/>
      <c r="E8" s="7" t="s">
        <v>20</v>
      </c>
      <c r="F8" s="278"/>
      <c r="G8" s="278"/>
      <c r="H8" s="55"/>
      <c r="I8" s="278"/>
      <c r="J8" s="278"/>
      <c r="K8" s="278"/>
      <c r="L8" s="55"/>
      <c r="M8" s="278"/>
      <c r="N8" s="278"/>
      <c r="O8" s="278"/>
      <c r="P8" s="55"/>
      <c r="Q8" s="278"/>
      <c r="R8" s="307"/>
      <c r="S8" s="278"/>
      <c r="T8" s="55"/>
      <c r="V8" s="278"/>
    </row>
    <row r="9" spans="1:22" ht="37.5" customHeight="1" x14ac:dyDescent="0.2">
      <c r="B9" s="44"/>
      <c r="C9" s="318"/>
      <c r="D9" s="313" t="s">
        <v>21</v>
      </c>
      <c r="E9" s="21" t="s">
        <v>22</v>
      </c>
      <c r="F9" s="277">
        <f>F6</f>
        <v>0</v>
      </c>
      <c r="G9" s="277">
        <v>32</v>
      </c>
      <c r="H9" s="55"/>
      <c r="I9" s="277">
        <v>68</v>
      </c>
      <c r="J9" s="277">
        <f>J6</f>
        <v>0</v>
      </c>
      <c r="K9" s="277">
        <f>J9*I9/1000</f>
        <v>0</v>
      </c>
      <c r="L9" s="55"/>
      <c r="M9" s="277">
        <v>58</v>
      </c>
      <c r="N9" s="277">
        <f>N6</f>
        <v>0</v>
      </c>
      <c r="O9" s="277">
        <f>N9*M9/1000</f>
        <v>0</v>
      </c>
      <c r="P9" s="55"/>
      <c r="Q9" s="277">
        <f>G9+K9+O9</f>
        <v>32</v>
      </c>
      <c r="R9" s="308">
        <f>R6</f>
        <v>1</v>
      </c>
      <c r="S9" s="277">
        <f>R9*Q9</f>
        <v>32</v>
      </c>
      <c r="T9" s="55"/>
      <c r="V9" s="277" t="e">
        <f>S9*1000/F9</f>
        <v>#DIV/0!</v>
      </c>
    </row>
    <row r="10" spans="1:22" ht="37.5" x14ac:dyDescent="0.2">
      <c r="B10" s="44"/>
      <c r="C10" s="318"/>
      <c r="D10" s="314"/>
      <c r="E10" s="21" t="s">
        <v>23</v>
      </c>
      <c r="F10" s="277"/>
      <c r="G10" s="277"/>
      <c r="H10" s="55"/>
      <c r="I10" s="277"/>
      <c r="J10" s="277"/>
      <c r="K10" s="277"/>
      <c r="L10" s="55"/>
      <c r="M10" s="277"/>
      <c r="N10" s="277"/>
      <c r="O10" s="277"/>
      <c r="P10" s="55"/>
      <c r="Q10" s="277"/>
      <c r="R10" s="308"/>
      <c r="S10" s="277"/>
      <c r="T10" s="55"/>
      <c r="V10" s="277"/>
    </row>
    <row r="11" spans="1:22" ht="37.5" x14ac:dyDescent="0.2">
      <c r="B11" s="44"/>
      <c r="C11" s="318"/>
      <c r="D11" s="314"/>
      <c r="E11" s="21" t="s">
        <v>24</v>
      </c>
      <c r="F11" s="277"/>
      <c r="G11" s="277"/>
      <c r="H11" s="55"/>
      <c r="I11" s="277"/>
      <c r="J11" s="277"/>
      <c r="K11" s="277"/>
      <c r="L11" s="55"/>
      <c r="M11" s="277"/>
      <c r="N11" s="277"/>
      <c r="O11" s="277"/>
      <c r="P11" s="55"/>
      <c r="Q11" s="277"/>
      <c r="R11" s="308"/>
      <c r="S11" s="277"/>
      <c r="T11" s="55"/>
      <c r="V11" s="277" t="e">
        <f>T11*100000/R11</f>
        <v>#DIV/0!</v>
      </c>
    </row>
    <row r="12" spans="1:22" ht="22.5" x14ac:dyDescent="0.2">
      <c r="B12" s="44"/>
      <c r="C12" s="318"/>
      <c r="D12" s="314"/>
      <c r="E12" s="21" t="s">
        <v>25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55"/>
      <c r="Q12" s="277"/>
      <c r="R12" s="308"/>
      <c r="S12" s="277"/>
      <c r="T12" s="55"/>
      <c r="V12" s="277"/>
    </row>
    <row r="13" spans="1:22" ht="22.5" x14ac:dyDescent="0.2">
      <c r="B13" s="44"/>
      <c r="C13" s="318"/>
      <c r="D13" s="314"/>
      <c r="E13" s="21" t="s">
        <v>26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55"/>
      <c r="Q13" s="277"/>
      <c r="R13" s="308"/>
      <c r="S13" s="277"/>
      <c r="T13" s="55"/>
      <c r="V13" s="277"/>
    </row>
    <row r="14" spans="1:22" ht="22.5" x14ac:dyDescent="0.2">
      <c r="B14" s="44"/>
      <c r="C14" s="318"/>
      <c r="D14" s="314"/>
      <c r="E14" s="21" t="s">
        <v>27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55"/>
      <c r="Q14" s="277"/>
      <c r="R14" s="308"/>
      <c r="S14" s="277"/>
      <c r="T14" s="55"/>
      <c r="V14" s="277"/>
    </row>
    <row r="15" spans="1:22" ht="22.5" x14ac:dyDescent="0.2">
      <c r="B15" s="44"/>
      <c r="C15" s="319"/>
      <c r="D15" s="315"/>
      <c r="E15" s="21" t="s">
        <v>28</v>
      </c>
      <c r="F15" s="277"/>
      <c r="G15" s="277"/>
      <c r="H15" s="55"/>
      <c r="I15" s="277"/>
      <c r="J15" s="277"/>
      <c r="K15" s="277"/>
      <c r="L15" s="55"/>
      <c r="M15" s="277"/>
      <c r="N15" s="277"/>
      <c r="O15" s="277"/>
      <c r="P15" s="55"/>
      <c r="Q15" s="277"/>
      <c r="R15" s="308"/>
      <c r="S15" s="277"/>
      <c r="T15" s="55"/>
      <c r="V15" s="277" t="e">
        <f>V18-V17</f>
        <v>#DIV/0!</v>
      </c>
    </row>
    <row r="16" spans="1:22" s="187" customFormat="1" ht="22.5" customHeight="1" x14ac:dyDescent="0.25">
      <c r="A16" s="180"/>
      <c r="B16" s="191"/>
      <c r="C16" s="312" t="s">
        <v>79</v>
      </c>
      <c r="D16" s="312"/>
      <c r="E16" s="312"/>
      <c r="F16" s="252"/>
      <c r="G16" s="253">
        <f>G9+G6</f>
        <v>105</v>
      </c>
      <c r="H16" s="249"/>
      <c r="I16" s="253">
        <f>SUM(I6:I15)</f>
        <v>255</v>
      </c>
      <c r="J16" s="253"/>
      <c r="K16" s="253">
        <f>SUM(K6:K15)</f>
        <v>0</v>
      </c>
      <c r="L16" s="249"/>
      <c r="M16" s="253">
        <f>SUM(M6:M15)</f>
        <v>215</v>
      </c>
      <c r="N16" s="253"/>
      <c r="O16" s="253">
        <f>SUM(O6:O15)</f>
        <v>0</v>
      </c>
      <c r="P16" s="249"/>
      <c r="Q16" s="253"/>
      <c r="R16" s="253"/>
      <c r="S16" s="253">
        <f>SUM(S6:S15)</f>
        <v>105</v>
      </c>
      <c r="T16" s="181"/>
      <c r="U16" s="180"/>
      <c r="V16" s="194" t="e">
        <f>V9+V6</f>
        <v>#DIV/0!</v>
      </c>
    </row>
    <row r="17" spans="1:22" s="10" customFormat="1" ht="22.5" customHeight="1" x14ac:dyDescent="0.25">
      <c r="A17"/>
      <c r="B17" s="44"/>
      <c r="C17" s="316" t="s">
        <v>200</v>
      </c>
      <c r="D17" s="316"/>
      <c r="E17" s="316"/>
      <c r="F17" s="242"/>
      <c r="G17" s="194">
        <f>G16-G18</f>
        <v>84</v>
      </c>
      <c r="H17" s="181"/>
      <c r="I17" s="194">
        <f>I16-I18</f>
        <v>204</v>
      </c>
      <c r="J17" s="194">
        <f>J16-J18</f>
        <v>0</v>
      </c>
      <c r="K17" s="194">
        <f>K16-K18</f>
        <v>0</v>
      </c>
      <c r="L17" s="181"/>
      <c r="M17" s="194">
        <f>M16-M18</f>
        <v>172</v>
      </c>
      <c r="N17" s="194">
        <f>N16-N18</f>
        <v>0</v>
      </c>
      <c r="O17" s="194">
        <f>O16-O18</f>
        <v>0</v>
      </c>
      <c r="P17" s="181"/>
      <c r="Q17" s="194"/>
      <c r="R17" s="194"/>
      <c r="S17" s="194">
        <f>S16-S18</f>
        <v>84</v>
      </c>
      <c r="T17" s="55"/>
      <c r="U17"/>
      <c r="V17" s="30" t="e">
        <f>V16-V18</f>
        <v>#DIV/0!</v>
      </c>
    </row>
    <row r="18" spans="1:22" s="187" customFormat="1" ht="22.5" customHeight="1" x14ac:dyDescent="0.25">
      <c r="A18" s="180"/>
      <c r="B18" s="191"/>
      <c r="C18" s="316" t="s">
        <v>220</v>
      </c>
      <c r="D18" s="316"/>
      <c r="E18" s="316"/>
      <c r="F18" s="242"/>
      <c r="G18" s="194">
        <f>G16*0.2</f>
        <v>21</v>
      </c>
      <c r="H18" s="181"/>
      <c r="I18" s="194">
        <f t="shared" ref="I18:O18" si="0">I16*0.2</f>
        <v>51</v>
      </c>
      <c r="J18" s="194">
        <f t="shared" si="0"/>
        <v>0</v>
      </c>
      <c r="K18" s="194">
        <f t="shared" si="0"/>
        <v>0</v>
      </c>
      <c r="L18" s="194">
        <f t="shared" si="0"/>
        <v>0</v>
      </c>
      <c r="M18" s="194">
        <f t="shared" si="0"/>
        <v>43</v>
      </c>
      <c r="N18" s="194">
        <f t="shared" si="0"/>
        <v>0</v>
      </c>
      <c r="O18" s="194">
        <f t="shared" si="0"/>
        <v>0</v>
      </c>
      <c r="P18" s="181"/>
      <c r="Q18" s="194"/>
      <c r="R18" s="194"/>
      <c r="S18" s="194">
        <f>S16*0.2</f>
        <v>21</v>
      </c>
      <c r="T18" s="181"/>
      <c r="U18" s="180"/>
      <c r="V18" s="194" t="e">
        <f>V16*0.2</f>
        <v>#DIV/0!</v>
      </c>
    </row>
    <row r="19" spans="1:22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5"/>
    </row>
    <row r="20" spans="1:22" ht="22.5" customHeight="1" x14ac:dyDescent="0.2">
      <c r="B20" s="59"/>
      <c r="C20" s="62" t="s">
        <v>157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45" customHeight="1" x14ac:dyDescent="0.2">
      <c r="B21" s="59"/>
      <c r="C21" s="286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62" t="s">
        <v>84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5"/>
    </row>
    <row r="23" spans="1:22" ht="45" customHeight="1" x14ac:dyDescent="0.2">
      <c r="B23" s="59"/>
      <c r="C23" s="286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57"/>
      <c r="Q23" s="57"/>
      <c r="R23" s="57"/>
      <c r="S23" s="59"/>
      <c r="T23" s="55"/>
    </row>
    <row r="24" spans="1:22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5"/>
    </row>
    <row r="25" spans="1:22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x14ac:dyDescent="0.45">
      <c r="C26" s="50" t="str">
        <f>'اطلاعات پایه'!B23</f>
        <v>اعداد فوق تا 2 ماه از زمان صدور فاکتور معتبر است و پس از آن مشمول تعدیل می گردد.</v>
      </c>
    </row>
    <row r="27" spans="1:22" x14ac:dyDescent="0.45">
      <c r="C27" s="50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2" x14ac:dyDescent="0.45"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V4:V5"/>
    <mergeCell ref="C4:C5"/>
    <mergeCell ref="D4:D5"/>
    <mergeCell ref="E4:E5"/>
    <mergeCell ref="Q4:S4"/>
    <mergeCell ref="C6:C15"/>
    <mergeCell ref="D6:D8"/>
    <mergeCell ref="G6:G8"/>
    <mergeCell ref="I6:I8"/>
    <mergeCell ref="J6:J8"/>
    <mergeCell ref="R9:R15"/>
    <mergeCell ref="Q6:Q8"/>
    <mergeCell ref="S9:S15"/>
    <mergeCell ref="F4:F5"/>
    <mergeCell ref="F6:F8"/>
    <mergeCell ref="F9:F15"/>
    <mergeCell ref="S6:S8"/>
    <mergeCell ref="K6:K8"/>
    <mergeCell ref="M6:M8"/>
    <mergeCell ref="N6:N8"/>
    <mergeCell ref="O6:O8"/>
    <mergeCell ref="Q9:Q15"/>
    <mergeCell ref="V6:V8"/>
    <mergeCell ref="V9:V15"/>
    <mergeCell ref="C23:O23"/>
    <mergeCell ref="N9:N15"/>
    <mergeCell ref="O9:O15"/>
    <mergeCell ref="C16:E16"/>
    <mergeCell ref="D9:D15"/>
    <mergeCell ref="G9:G15"/>
    <mergeCell ref="I9:I15"/>
    <mergeCell ref="J9:J15"/>
    <mergeCell ref="K9:K15"/>
    <mergeCell ref="M9:M15"/>
    <mergeCell ref="C18:E18"/>
    <mergeCell ref="C17:E17"/>
    <mergeCell ref="C21:M21"/>
    <mergeCell ref="R6:R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A2" zoomScale="70" zoomScaleNormal="100" zoomScaleSheetLayoutView="70" workbookViewId="0">
      <selection activeCell="F22" sqref="F22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81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94</v>
      </c>
      <c r="H4" s="55"/>
      <c r="I4" s="94" t="s">
        <v>130</v>
      </c>
      <c r="J4" s="89"/>
      <c r="K4" s="90"/>
      <c r="L4" s="55"/>
      <c r="M4" s="118" t="s">
        <v>131</v>
      </c>
      <c r="N4" s="89"/>
      <c r="O4" s="93"/>
      <c r="P4" s="55"/>
      <c r="Q4" s="301" t="s">
        <v>73</v>
      </c>
      <c r="R4" s="302"/>
      <c r="S4" s="303"/>
      <c r="T4" s="59"/>
      <c r="U4" s="41"/>
      <c r="V4" s="268" t="s">
        <v>151</v>
      </c>
    </row>
    <row r="5" spans="1:22" s="5" customFormat="1" ht="41.25" customHeight="1" x14ac:dyDescent="0.2">
      <c r="A5"/>
      <c r="B5" s="44"/>
      <c r="C5" s="269"/>
      <c r="D5" s="269"/>
      <c r="E5" s="271"/>
      <c r="F5" s="271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9"/>
      <c r="U5" s="45"/>
      <c r="V5" s="269"/>
    </row>
    <row r="6" spans="1:22" ht="37.5" customHeight="1" x14ac:dyDescent="0.2">
      <c r="B6" s="44"/>
      <c r="C6" s="326" t="s">
        <v>160</v>
      </c>
      <c r="D6" s="54" t="s">
        <v>39</v>
      </c>
      <c r="E6" s="7" t="s">
        <v>41</v>
      </c>
      <c r="F6" s="52">
        <f>'اطلاعات پایه'!C8</f>
        <v>0</v>
      </c>
      <c r="G6" s="53">
        <v>37</v>
      </c>
      <c r="H6" s="55"/>
      <c r="I6" s="86">
        <v>92</v>
      </c>
      <c r="J6" s="53">
        <f>IF('اطلاعات پایه'!C8&lt;=200,0,IF(AND('اطلاعات پایه'!C8&gt;200,'اطلاعات پایه'!C8&lt;1000),'اطلاعات پایه'!C8-200,IF('اطلاعات پایه'!C8&gt;=1000,800,0)))</f>
        <v>0</v>
      </c>
      <c r="K6" s="53">
        <f>J6*I6/1000</f>
        <v>0</v>
      </c>
      <c r="L6" s="55"/>
      <c r="M6" s="68">
        <v>82</v>
      </c>
      <c r="N6" s="53">
        <f>IF('اطلاعات پایه'!C8&lt;=1000,0,IF('اطلاعات پایه'!C8&gt;=1000,'اطلاعات پایه'!C8-1000,0))</f>
        <v>0</v>
      </c>
      <c r="O6" s="113">
        <f>N6*M6/1000</f>
        <v>0</v>
      </c>
      <c r="P6" s="55"/>
      <c r="Q6" s="53">
        <f>G6+K6+O6</f>
        <v>37</v>
      </c>
      <c r="R6" s="120">
        <f>'اطلاعات پایه'!D8</f>
        <v>1</v>
      </c>
      <c r="S6" s="53">
        <f>R6*Q6</f>
        <v>37</v>
      </c>
      <c r="T6" s="59"/>
      <c r="U6" s="41"/>
      <c r="V6" s="162" t="e">
        <f>S6*1000/F6</f>
        <v>#DIV/0!</v>
      </c>
    </row>
    <row r="7" spans="1:22" ht="37.5" customHeight="1" x14ac:dyDescent="0.2">
      <c r="B7" s="44"/>
      <c r="C7" s="326"/>
      <c r="D7" s="291" t="s">
        <v>40</v>
      </c>
      <c r="E7" s="21" t="s">
        <v>13</v>
      </c>
      <c r="F7" s="325">
        <f>F6</f>
        <v>0</v>
      </c>
      <c r="G7" s="277">
        <v>18</v>
      </c>
      <c r="H7" s="55"/>
      <c r="I7" s="292">
        <v>33</v>
      </c>
      <c r="J7" s="277">
        <f>J6</f>
        <v>0</v>
      </c>
      <c r="K7" s="277">
        <f>J7*I7/1000</f>
        <v>0</v>
      </c>
      <c r="L7" s="55"/>
      <c r="M7" s="292">
        <v>23</v>
      </c>
      <c r="N7" s="277">
        <f>N6</f>
        <v>0</v>
      </c>
      <c r="O7" s="277">
        <f>N7*M7/1000</f>
        <v>0</v>
      </c>
      <c r="P7" s="55"/>
      <c r="Q7" s="277">
        <f>G7+K7+O7</f>
        <v>18</v>
      </c>
      <c r="R7" s="308">
        <f>R6</f>
        <v>1</v>
      </c>
      <c r="S7" s="277">
        <f>R7*Q7</f>
        <v>18</v>
      </c>
      <c r="T7" s="59"/>
      <c r="U7" s="41"/>
      <c r="V7" s="327" t="e">
        <f>S7*1000/F7</f>
        <v>#DIV/0!</v>
      </c>
    </row>
    <row r="8" spans="1:22" ht="22.5" x14ac:dyDescent="0.2">
      <c r="B8" s="44"/>
      <c r="C8" s="326"/>
      <c r="D8" s="291"/>
      <c r="E8" s="21" t="s">
        <v>14</v>
      </c>
      <c r="F8" s="314"/>
      <c r="G8" s="277"/>
      <c r="H8" s="55"/>
      <c r="I8" s="293"/>
      <c r="J8" s="277"/>
      <c r="K8" s="277"/>
      <c r="L8" s="55"/>
      <c r="M8" s="293"/>
      <c r="N8" s="277"/>
      <c r="O8" s="277"/>
      <c r="P8" s="55"/>
      <c r="Q8" s="277"/>
      <c r="R8" s="308"/>
      <c r="S8" s="277"/>
      <c r="T8" s="59"/>
      <c r="U8" s="41"/>
      <c r="V8" s="277"/>
    </row>
    <row r="9" spans="1:22" ht="22.5" x14ac:dyDescent="0.2">
      <c r="B9" s="44"/>
      <c r="C9" s="326"/>
      <c r="D9" s="291"/>
      <c r="E9" s="21" t="s">
        <v>15</v>
      </c>
      <c r="F9" s="314"/>
      <c r="G9" s="277"/>
      <c r="H9" s="55"/>
      <c r="I9" s="293"/>
      <c r="J9" s="277"/>
      <c r="K9" s="277"/>
      <c r="L9" s="55"/>
      <c r="M9" s="293"/>
      <c r="N9" s="277"/>
      <c r="O9" s="277"/>
      <c r="P9" s="55"/>
      <c r="Q9" s="277"/>
      <c r="R9" s="308"/>
      <c r="S9" s="277"/>
      <c r="T9" s="59"/>
      <c r="U9" s="41"/>
      <c r="V9" s="277"/>
    </row>
    <row r="10" spans="1:22" ht="22.5" x14ac:dyDescent="0.2">
      <c r="B10" s="44"/>
      <c r="C10" s="326"/>
      <c r="D10" s="291"/>
      <c r="E10" s="21" t="s">
        <v>16</v>
      </c>
      <c r="F10" s="315"/>
      <c r="G10" s="277"/>
      <c r="H10" s="55"/>
      <c r="I10" s="294"/>
      <c r="J10" s="277"/>
      <c r="K10" s="277"/>
      <c r="L10" s="55"/>
      <c r="M10" s="294"/>
      <c r="N10" s="277"/>
      <c r="O10" s="277"/>
      <c r="P10" s="55"/>
      <c r="Q10" s="277"/>
      <c r="R10" s="308"/>
      <c r="S10" s="277"/>
      <c r="T10" s="59"/>
      <c r="U10" s="41"/>
      <c r="V10" s="277"/>
    </row>
    <row r="11" spans="1:22" s="187" customFormat="1" ht="22.5" customHeight="1" x14ac:dyDescent="0.25">
      <c r="A11" s="180"/>
      <c r="B11" s="191"/>
      <c r="C11" s="323" t="s">
        <v>79</v>
      </c>
      <c r="D11" s="323"/>
      <c r="E11" s="323"/>
      <c r="F11" s="254"/>
      <c r="G11" s="255">
        <f>G7+G6</f>
        <v>55</v>
      </c>
      <c r="H11" s="249"/>
      <c r="I11" s="255">
        <f>SUM(I6:I10)</f>
        <v>125</v>
      </c>
      <c r="J11" s="255"/>
      <c r="K11" s="255">
        <f>SUM(K6:K10)</f>
        <v>0</v>
      </c>
      <c r="L11" s="249"/>
      <c r="M11" s="255">
        <f>SUM(M6:M10)</f>
        <v>105</v>
      </c>
      <c r="N11" s="255"/>
      <c r="O11" s="255">
        <f>SUM(O6:O10)</f>
        <v>0</v>
      </c>
      <c r="P11" s="249"/>
      <c r="Q11" s="255"/>
      <c r="R11" s="255"/>
      <c r="S11" s="255">
        <f>SUM(S6:S10)</f>
        <v>55</v>
      </c>
      <c r="T11" s="193"/>
      <c r="U11" s="186"/>
      <c r="V11" s="195" t="e">
        <f>SUM(V6:V10)</f>
        <v>#DIV/0!</v>
      </c>
    </row>
    <row r="12" spans="1:22" s="10" customFormat="1" ht="22.5" customHeight="1" x14ac:dyDescent="0.25">
      <c r="A12"/>
      <c r="B12" s="44"/>
      <c r="C12" s="324" t="s">
        <v>200</v>
      </c>
      <c r="D12" s="324"/>
      <c r="E12" s="324"/>
      <c r="F12" s="243"/>
      <c r="G12" s="195">
        <f>G11-G13</f>
        <v>45.831499999999998</v>
      </c>
      <c r="H12" s="181"/>
      <c r="I12" s="195">
        <v>3</v>
      </c>
      <c r="J12" s="195">
        <f>J11-J13</f>
        <v>0</v>
      </c>
      <c r="K12" s="195">
        <f>K11-K13</f>
        <v>0</v>
      </c>
      <c r="L12" s="181"/>
      <c r="M12" s="195">
        <f>M11-M13</f>
        <v>87.496499999999997</v>
      </c>
      <c r="N12" s="195">
        <f>N11-N13</f>
        <v>0</v>
      </c>
      <c r="O12" s="195">
        <f>O11-O13</f>
        <v>0</v>
      </c>
      <c r="P12" s="181"/>
      <c r="Q12" s="195"/>
      <c r="R12" s="195"/>
      <c r="S12" s="195">
        <f>S11-S13</f>
        <v>45.831499999999998</v>
      </c>
      <c r="T12" s="59"/>
      <c r="U12" s="46"/>
      <c r="V12" s="29" t="e">
        <f>V11-V13</f>
        <v>#DIV/0!</v>
      </c>
    </row>
    <row r="13" spans="1:22" s="187" customFormat="1" ht="22.5" customHeight="1" x14ac:dyDescent="0.25">
      <c r="A13" s="180"/>
      <c r="B13" s="191"/>
      <c r="C13" s="324" t="s">
        <v>220</v>
      </c>
      <c r="D13" s="324"/>
      <c r="E13" s="324"/>
      <c r="F13" s="243"/>
      <c r="G13" s="195">
        <f>G11*0.1667</f>
        <v>9.1684999999999999</v>
      </c>
      <c r="H13" s="181"/>
      <c r="I13" s="195">
        <f>I11*0.1667</f>
        <v>20.837499999999999</v>
      </c>
      <c r="J13" s="195">
        <f>J11*0.2</f>
        <v>0</v>
      </c>
      <c r="K13" s="195">
        <f>K11*0.1667</f>
        <v>0</v>
      </c>
      <c r="L13" s="181"/>
      <c r="M13" s="195">
        <f>M11*0.1667</f>
        <v>17.503499999999999</v>
      </c>
      <c r="N13" s="195">
        <f>N11*0.2</f>
        <v>0</v>
      </c>
      <c r="O13" s="195">
        <f>O11*0.1667</f>
        <v>0</v>
      </c>
      <c r="P13" s="181"/>
      <c r="Q13" s="195">
        <f>Q11*0.25</f>
        <v>0</v>
      </c>
      <c r="R13" s="195">
        <f>R11*0.25</f>
        <v>0</v>
      </c>
      <c r="S13" s="195">
        <f>S11*0.1667</f>
        <v>9.1684999999999999</v>
      </c>
      <c r="T13" s="193"/>
      <c r="U13" s="186"/>
      <c r="V13" s="195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158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286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85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286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'اطلاعات پایه'!B22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'اطلاعات پایه'!B23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پایه'!B24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D18" sqref="D18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6" t="s">
        <v>100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86</v>
      </c>
      <c r="E3" s="9" t="s">
        <v>99</v>
      </c>
      <c r="F3" s="65"/>
      <c r="G3"/>
    </row>
    <row r="4" spans="1:7" ht="40.5" customHeight="1" x14ac:dyDescent="0.55000000000000004">
      <c r="B4" s="65"/>
      <c r="C4" s="328" t="s">
        <v>199</v>
      </c>
      <c r="D4" s="32" t="s">
        <v>195</v>
      </c>
      <c r="E4" s="329" t="s">
        <v>206</v>
      </c>
      <c r="F4" s="65"/>
    </row>
    <row r="5" spans="1:7" ht="24.95" customHeight="1" x14ac:dyDescent="0.55000000000000004">
      <c r="B5" s="65"/>
      <c r="C5" s="328"/>
      <c r="D5" s="32" t="s">
        <v>29</v>
      </c>
      <c r="E5" s="329"/>
      <c r="F5" s="65"/>
    </row>
    <row r="6" spans="1:7" ht="24.95" customHeight="1" x14ac:dyDescent="0.55000000000000004">
      <c r="B6" s="65"/>
      <c r="C6" s="328"/>
      <c r="D6" s="32" t="s">
        <v>44</v>
      </c>
      <c r="E6" s="329"/>
      <c r="F6" s="65"/>
    </row>
    <row r="7" spans="1:7" ht="24.95" customHeight="1" x14ac:dyDescent="0.55000000000000004">
      <c r="B7" s="65"/>
      <c r="C7" s="328"/>
      <c r="D7" s="32" t="s">
        <v>30</v>
      </c>
      <c r="E7" s="329"/>
      <c r="F7" s="65"/>
    </row>
    <row r="8" spans="1:7" ht="24.95" customHeight="1" x14ac:dyDescent="0.55000000000000004">
      <c r="B8" s="65"/>
      <c r="C8" s="328"/>
      <c r="D8" s="32" t="s">
        <v>31</v>
      </c>
      <c r="E8" s="329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35" t="s">
        <v>190</v>
      </c>
      <c r="D10" s="32" t="s">
        <v>191</v>
      </c>
      <c r="E10" s="157" t="s">
        <v>194</v>
      </c>
      <c r="F10" s="65"/>
    </row>
    <row r="11" spans="1:7" ht="24.95" customHeight="1" x14ac:dyDescent="0.55000000000000004">
      <c r="B11" s="65"/>
      <c r="C11" s="155" t="s">
        <v>190</v>
      </c>
      <c r="D11" s="32" t="s">
        <v>192</v>
      </c>
      <c r="E11" s="157" t="s">
        <v>193</v>
      </c>
      <c r="F11" s="65"/>
    </row>
    <row r="12" spans="1:7" ht="24.95" customHeight="1" x14ac:dyDescent="0.55000000000000004">
      <c r="B12" s="65"/>
      <c r="C12" s="67" t="s">
        <v>98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198</v>
      </c>
      <c r="E3" s="65"/>
      <c r="F3"/>
    </row>
    <row r="4" spans="1:6" ht="24.95" customHeight="1" x14ac:dyDescent="0.55000000000000004">
      <c r="B4" s="65"/>
      <c r="C4" s="159" t="s">
        <v>197</v>
      </c>
      <c r="D4" s="160">
        <v>0.1</v>
      </c>
      <c r="E4" s="65"/>
    </row>
    <row r="5" spans="1:6" ht="24.95" customHeight="1" x14ac:dyDescent="0.55000000000000004">
      <c r="B5" s="65"/>
      <c r="C5" s="159" t="s">
        <v>196</v>
      </c>
      <c r="D5" s="160">
        <v>0.03</v>
      </c>
      <c r="E5" s="65"/>
    </row>
    <row r="6" spans="1:6" ht="24.95" customHeight="1" x14ac:dyDescent="0.55000000000000004">
      <c r="B6" s="65"/>
      <c r="C6" s="158" t="s">
        <v>32</v>
      </c>
      <c r="D6" s="161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30" t="s">
        <v>61</v>
      </c>
      <c r="D1" s="330"/>
    </row>
    <row r="2" spans="1:4" ht="20.85" customHeight="1" x14ac:dyDescent="0.2">
      <c r="A2" s="1">
        <v>5</v>
      </c>
      <c r="B2" s="14" t="s">
        <v>54</v>
      </c>
      <c r="C2" s="12"/>
      <c r="D2" s="15" t="s">
        <v>55</v>
      </c>
    </row>
    <row r="3" spans="1:4" ht="20.85" customHeight="1" x14ac:dyDescent="0.2">
      <c r="A3" s="1"/>
      <c r="B3" s="14" t="s">
        <v>56</v>
      </c>
      <c r="C3" s="12"/>
      <c r="D3" s="15" t="s">
        <v>57</v>
      </c>
    </row>
    <row r="4" spans="1:4" ht="20.85" customHeight="1" x14ac:dyDescent="0.2">
      <c r="A4" s="1">
        <v>5</v>
      </c>
      <c r="B4" s="14" t="s">
        <v>58</v>
      </c>
      <c r="C4" s="12"/>
      <c r="D4" s="15" t="s">
        <v>55</v>
      </c>
    </row>
    <row r="5" spans="1:4" ht="20.85" customHeight="1" x14ac:dyDescent="0.2">
      <c r="A5" s="1"/>
      <c r="B5" s="14" t="s">
        <v>59</v>
      </c>
      <c r="C5" s="12"/>
      <c r="D5" s="15" t="s">
        <v>55</v>
      </c>
    </row>
    <row r="6" spans="1:4" ht="20.85" customHeight="1" x14ac:dyDescent="0.2">
      <c r="B6" s="11" t="s">
        <v>32</v>
      </c>
      <c r="C6" s="16">
        <f>SUM(C2:C5)</f>
        <v>0</v>
      </c>
      <c r="D6" s="17"/>
    </row>
    <row r="7" spans="1:4" x14ac:dyDescent="0.2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7" t="s">
        <v>135</v>
      </c>
      <c r="C3" s="99" t="s">
        <v>136</v>
      </c>
    </row>
    <row r="4" spans="2:3" ht="18" x14ac:dyDescent="0.45">
      <c r="B4" s="97" t="s">
        <v>0</v>
      </c>
      <c r="C4" s="99">
        <v>1.2E-2</v>
      </c>
    </row>
    <row r="5" spans="2:3" ht="18" x14ac:dyDescent="0.45">
      <c r="B5" s="97" t="s">
        <v>137</v>
      </c>
      <c r="C5" s="99">
        <v>3.0000000000000001E-3</v>
      </c>
    </row>
    <row r="6" spans="2:3" ht="18" x14ac:dyDescent="0.45">
      <c r="B6" s="97" t="s">
        <v>87</v>
      </c>
      <c r="C6" s="99">
        <v>6.0000000000000001E-3</v>
      </c>
    </row>
    <row r="7" spans="2:3" ht="18" x14ac:dyDescent="0.45">
      <c r="B7" s="97" t="s">
        <v>37</v>
      </c>
      <c r="C7" s="99">
        <v>6.0000000000000001E-3</v>
      </c>
    </row>
    <row r="8" spans="2:3" ht="19.5" x14ac:dyDescent="0.5">
      <c r="B8" s="100" t="s">
        <v>53</v>
      </c>
      <c r="C8" s="101">
        <f>C9-C7-C6-C5-C4</f>
        <v>0.97299999999999998</v>
      </c>
    </row>
    <row r="9" spans="2:3" ht="18" x14ac:dyDescent="0.2">
      <c r="C9" s="102">
        <v>1</v>
      </c>
    </row>
    <row r="21" spans="2:4" ht="18" x14ac:dyDescent="0.45">
      <c r="B21" s="97" t="s">
        <v>132</v>
      </c>
      <c r="C21" s="97">
        <v>20</v>
      </c>
      <c r="D21" s="97">
        <v>100</v>
      </c>
    </row>
    <row r="22" spans="2:4" ht="18" x14ac:dyDescent="0.45">
      <c r="B22" s="97" t="s">
        <v>133</v>
      </c>
      <c r="C22" s="97">
        <v>10</v>
      </c>
      <c r="D22" s="97">
        <v>40</v>
      </c>
    </row>
    <row r="23" spans="2:4" ht="18" x14ac:dyDescent="0.45">
      <c r="B23" s="97"/>
      <c r="C23" s="97"/>
      <c r="D23" s="97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5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6"/>
    </row>
    <row r="20" spans="1:3" ht="18" x14ac:dyDescent="0.45">
      <c r="A20" s="97" t="s">
        <v>132</v>
      </c>
      <c r="B20" s="98">
        <v>20</v>
      </c>
      <c r="C20" s="98">
        <v>100</v>
      </c>
    </row>
    <row r="21" spans="1:3" ht="18" x14ac:dyDescent="0.45">
      <c r="A21" s="97" t="s">
        <v>133</v>
      </c>
      <c r="B21" s="98">
        <v>10</v>
      </c>
      <c r="C21" s="98">
        <v>40</v>
      </c>
    </row>
    <row r="22" spans="1:3" ht="18" x14ac:dyDescent="0.45">
      <c r="A22" s="97" t="s">
        <v>134</v>
      </c>
      <c r="B22" s="98"/>
      <c r="C22" s="9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rightToLeft="1" zoomScale="130" zoomScaleNormal="130" workbookViewId="0">
      <selection activeCell="B14" sqref="B14"/>
    </sheetView>
  </sheetViews>
  <sheetFormatPr defaultColWidth="9.125" defaultRowHeight="14.25" x14ac:dyDescent="0.2"/>
  <cols>
    <col min="1" max="1" width="5.75" style="69" customWidth="1"/>
    <col min="2" max="2" width="22.875" style="69" customWidth="1"/>
    <col min="3" max="3" width="14.125" style="165" customWidth="1"/>
    <col min="4" max="4" width="7" style="165" customWidth="1"/>
    <col min="5" max="9" width="13.375" style="165" customWidth="1"/>
    <col min="10" max="16384" width="9.125" style="69"/>
  </cols>
  <sheetData>
    <row r="1" spans="1:9" ht="27" thickBot="1" x14ac:dyDescent="0.25">
      <c r="A1" s="262" t="s">
        <v>111</v>
      </c>
      <c r="B1" s="263"/>
      <c r="C1" s="263"/>
      <c r="D1" s="263"/>
      <c r="E1" s="263"/>
      <c r="F1" s="263"/>
      <c r="G1" s="263"/>
      <c r="H1" s="263"/>
      <c r="I1" s="263"/>
    </row>
    <row r="2" spans="1:9" ht="66.75" customHeight="1" thickBot="1" x14ac:dyDescent="0.25">
      <c r="A2" s="70" t="s">
        <v>101</v>
      </c>
      <c r="B2" s="70" t="s">
        <v>102</v>
      </c>
      <c r="C2" s="70" t="s">
        <v>103</v>
      </c>
      <c r="D2" s="70" t="s">
        <v>42</v>
      </c>
      <c r="E2" s="71" t="s">
        <v>104</v>
      </c>
      <c r="F2" s="71" t="s">
        <v>105</v>
      </c>
      <c r="G2" s="71" t="s">
        <v>106</v>
      </c>
      <c r="H2" s="71" t="s">
        <v>107</v>
      </c>
      <c r="I2" s="71" t="s">
        <v>108</v>
      </c>
    </row>
    <row r="3" spans="1:9" ht="25.5" customHeight="1" thickBot="1" x14ac:dyDescent="0.25">
      <c r="A3" s="72">
        <v>1</v>
      </c>
      <c r="B3" s="73" t="s">
        <v>112</v>
      </c>
      <c r="C3" s="74"/>
      <c r="D3" s="75"/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9" ht="25.5" customHeight="1" thickBot="1" x14ac:dyDescent="0.25">
      <c r="A4" s="72">
        <v>2</v>
      </c>
      <c r="B4" s="73" t="s">
        <v>51</v>
      </c>
      <c r="C4" s="74"/>
      <c r="D4" s="75"/>
      <c r="E4" s="75"/>
      <c r="F4" s="75"/>
      <c r="G4" s="75">
        <f t="shared" ref="G4:G7" si="0">E4*D4/1000</f>
        <v>0</v>
      </c>
      <c r="H4" s="75">
        <f t="shared" ref="H4:H7" si="1">F4*D4/1000</f>
        <v>0</v>
      </c>
      <c r="I4" s="75">
        <f t="shared" ref="I4:I7" si="2">H4+G4</f>
        <v>0</v>
      </c>
    </row>
    <row r="5" spans="1:9" ht="25.5" customHeight="1" thickBot="1" x14ac:dyDescent="0.25">
      <c r="A5" s="72">
        <v>3</v>
      </c>
      <c r="B5" s="73" t="s">
        <v>46</v>
      </c>
      <c r="C5" s="74"/>
      <c r="D5" s="75"/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9" ht="25.5" customHeight="1" thickBot="1" x14ac:dyDescent="0.25">
      <c r="A6" s="72">
        <v>4</v>
      </c>
      <c r="B6" s="73" t="s">
        <v>0</v>
      </c>
      <c r="C6" s="74"/>
      <c r="D6" s="75"/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9" ht="25.5" customHeight="1" thickBot="1" x14ac:dyDescent="0.25">
      <c r="A7" s="72">
        <v>5</v>
      </c>
      <c r="B7" s="73"/>
      <c r="C7" s="74"/>
      <c r="D7" s="75"/>
      <c r="E7" s="75"/>
      <c r="F7" s="75"/>
      <c r="G7" s="75">
        <f t="shared" si="0"/>
        <v>0</v>
      </c>
      <c r="H7" s="75">
        <f t="shared" si="1"/>
        <v>0</v>
      </c>
      <c r="I7" s="75">
        <f t="shared" si="2"/>
        <v>0</v>
      </c>
    </row>
    <row r="8" spans="1:9" ht="19.5" thickBot="1" x14ac:dyDescent="0.5">
      <c r="A8" s="79"/>
      <c r="B8" s="80" t="s">
        <v>109</v>
      </c>
      <c r="C8" s="164"/>
      <c r="D8" s="164">
        <f>SUM(D3:D7)</f>
        <v>0</v>
      </c>
      <c r="E8" s="164"/>
      <c r="F8" s="164"/>
      <c r="G8" s="164">
        <f t="shared" ref="G8:I8" si="3">SUM(G3:G7)</f>
        <v>0</v>
      </c>
      <c r="H8" s="164">
        <f t="shared" si="3"/>
        <v>0</v>
      </c>
      <c r="I8" s="169">
        <f t="shared" si="3"/>
        <v>0</v>
      </c>
    </row>
    <row r="9" spans="1:9" ht="40.5" customHeight="1" thickBot="1" x14ac:dyDescent="0.5">
      <c r="A9" s="77"/>
      <c r="B9" s="168" t="s">
        <v>207</v>
      </c>
      <c r="C9" s="166"/>
      <c r="D9" s="166">
        <v>0.2</v>
      </c>
      <c r="E9" s="167"/>
      <c r="F9" s="167"/>
      <c r="G9" s="167"/>
      <c r="H9" s="167"/>
      <c r="I9" s="170">
        <f>I8*D9</f>
        <v>0</v>
      </c>
    </row>
    <row r="10" spans="1:9" ht="19.5" thickBot="1" x14ac:dyDescent="0.5">
      <c r="A10" s="77"/>
      <c r="B10" s="78" t="s">
        <v>110</v>
      </c>
      <c r="C10" s="166"/>
      <c r="D10" s="167"/>
      <c r="E10" s="167"/>
      <c r="F10" s="167"/>
      <c r="G10" s="167"/>
      <c r="H10" s="167"/>
      <c r="I10" s="170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139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204</v>
      </c>
      <c r="E3" s="35"/>
      <c r="F3" s="35"/>
      <c r="G3" s="35"/>
      <c r="H3" s="41"/>
    </row>
    <row r="4" spans="1:14" ht="45" customHeight="1" x14ac:dyDescent="0.2">
      <c r="B4" s="37"/>
      <c r="C4" s="268" t="s">
        <v>1</v>
      </c>
      <c r="D4" s="270" t="s">
        <v>3</v>
      </c>
      <c r="E4" s="268" t="s">
        <v>42</v>
      </c>
      <c r="F4" s="268" t="s">
        <v>148</v>
      </c>
      <c r="G4" s="268" t="s">
        <v>153</v>
      </c>
      <c r="H4" s="41"/>
    </row>
    <row r="5" spans="1:14" s="5" customFormat="1" ht="45" hidden="1" customHeight="1" x14ac:dyDescent="0.2">
      <c r="A5"/>
      <c r="B5" s="37"/>
      <c r="C5" s="269"/>
      <c r="D5" s="271"/>
      <c r="E5" s="269"/>
      <c r="F5" s="269"/>
      <c r="G5" s="269" t="s">
        <v>89</v>
      </c>
      <c r="H5" s="45"/>
      <c r="I5"/>
    </row>
    <row r="6" spans="1:14" ht="22.5" x14ac:dyDescent="0.2">
      <c r="B6" s="37"/>
      <c r="C6" s="272" t="s">
        <v>138</v>
      </c>
      <c r="D6" s="7" t="s">
        <v>140</v>
      </c>
      <c r="E6" s="265">
        <v>3200</v>
      </c>
      <c r="F6" s="265"/>
      <c r="G6" s="265"/>
      <c r="H6" s="41"/>
    </row>
    <row r="7" spans="1:14" ht="37.5" x14ac:dyDescent="0.2">
      <c r="B7" s="37"/>
      <c r="C7" s="272"/>
      <c r="D7" s="7" t="s">
        <v>141</v>
      </c>
      <c r="E7" s="266"/>
      <c r="F7" s="266"/>
      <c r="G7" s="266"/>
      <c r="H7" s="41"/>
    </row>
    <row r="8" spans="1:14" ht="22.5" x14ac:dyDescent="0.2">
      <c r="B8" s="37"/>
      <c r="C8" s="272"/>
      <c r="D8" s="7" t="s">
        <v>142</v>
      </c>
      <c r="E8" s="266"/>
      <c r="F8" s="266"/>
      <c r="G8" s="266"/>
      <c r="H8" s="41"/>
    </row>
    <row r="9" spans="1:14" ht="42.75" customHeight="1" x14ac:dyDescent="0.2">
      <c r="B9" s="37"/>
      <c r="C9" s="272"/>
      <c r="D9" s="7" t="s">
        <v>143</v>
      </c>
      <c r="E9" s="266"/>
      <c r="F9" s="266"/>
      <c r="G9" s="266"/>
      <c r="H9" s="41"/>
    </row>
    <row r="10" spans="1:14" ht="58.5" x14ac:dyDescent="0.2">
      <c r="B10" s="37"/>
      <c r="C10" s="272"/>
      <c r="D10" s="7" t="s">
        <v>144</v>
      </c>
      <c r="E10" s="267"/>
      <c r="F10" s="267"/>
      <c r="G10" s="267"/>
      <c r="H10" s="41"/>
    </row>
    <row r="11" spans="1:14" s="10" customFormat="1" ht="24.95" customHeight="1" x14ac:dyDescent="0.25">
      <c r="A11"/>
      <c r="B11" s="37"/>
      <c r="C11" s="273" t="s">
        <v>200</v>
      </c>
      <c r="D11" s="274"/>
      <c r="E11" s="105"/>
      <c r="F11" s="104"/>
      <c r="G11" s="104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273" t="s">
        <v>207</v>
      </c>
      <c r="D12" s="274"/>
      <c r="E12" s="106"/>
      <c r="F12" s="104"/>
      <c r="G12" s="104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275" t="s">
        <v>79</v>
      </c>
      <c r="D13" s="276"/>
      <c r="E13" s="106"/>
      <c r="F13" s="107"/>
      <c r="G13" s="107">
        <f>SUM(G6:G10)</f>
        <v>0</v>
      </c>
      <c r="H13" s="46"/>
    </row>
    <row r="14" spans="1:14" ht="22.5" customHeight="1" x14ac:dyDescent="0.2">
      <c r="B14" s="37"/>
      <c r="C14" s="108" t="s">
        <v>97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264" t="s">
        <v>145</v>
      </c>
      <c r="D15" s="264"/>
      <c r="E15" s="40"/>
      <c r="F15" s="40"/>
      <c r="G15" s="40"/>
      <c r="H15" s="41"/>
    </row>
    <row r="16" spans="1:14" ht="24.95" customHeight="1" x14ac:dyDescent="0.2">
      <c r="B16" s="37"/>
      <c r="C16" s="39" t="s">
        <v>78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9" t="s">
        <v>205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9"/>
      <c r="D18" s="42"/>
      <c r="E18" s="40"/>
      <c r="F18" s="40"/>
      <c r="G18" s="40"/>
      <c r="H18" s="41"/>
    </row>
    <row r="19" spans="2:8" x14ac:dyDescent="0.45">
      <c r="C19" s="47" t="s">
        <v>88</v>
      </c>
      <c r="D19" s="49"/>
      <c r="E19" s="3"/>
      <c r="G19" s="3"/>
    </row>
    <row r="20" spans="2:8" x14ac:dyDescent="0.45">
      <c r="C20" s="25" t="s">
        <v>60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:F15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208"/>
      <c r="C1" s="209" t="s">
        <v>113</v>
      </c>
      <c r="D1" s="209"/>
      <c r="E1" s="210"/>
      <c r="F1" s="211"/>
    </row>
    <row r="2" spans="1:6" s="201" customFormat="1" ht="42" customHeight="1" x14ac:dyDescent="0.2">
      <c r="A2" s="196">
        <v>1</v>
      </c>
      <c r="B2" s="171" t="s">
        <v>69</v>
      </c>
      <c r="C2" s="171" t="s">
        <v>37</v>
      </c>
      <c r="D2" s="173" t="s">
        <v>0</v>
      </c>
      <c r="E2" s="171" t="s">
        <v>52</v>
      </c>
      <c r="F2" s="171" t="s">
        <v>53</v>
      </c>
    </row>
    <row r="3" spans="1:6" s="198" customFormat="1" ht="20.85" customHeight="1" x14ac:dyDescent="0.2">
      <c r="A3" s="196">
        <v>5</v>
      </c>
      <c r="B3" s="206" t="s">
        <v>62</v>
      </c>
      <c r="C3" s="179"/>
      <c r="D3" s="179"/>
      <c r="E3" s="179"/>
      <c r="F3" s="179">
        <f>E3*C3</f>
        <v>0</v>
      </c>
    </row>
    <row r="4" spans="1:6" s="198" customFormat="1" ht="20.85" customHeight="1" x14ac:dyDescent="0.2">
      <c r="A4" s="196"/>
      <c r="B4" s="206" t="s">
        <v>63</v>
      </c>
      <c r="C4" s="179"/>
      <c r="D4" s="179"/>
      <c r="E4" s="179">
        <f>E3</f>
        <v>0</v>
      </c>
      <c r="F4" s="179">
        <f t="shared" ref="F4:F11" si="0">E4*C4</f>
        <v>0</v>
      </c>
    </row>
    <row r="5" spans="1:6" s="198" customFormat="1" ht="20.85" customHeight="1" x14ac:dyDescent="0.2">
      <c r="A5" s="196">
        <v>5</v>
      </c>
      <c r="B5" s="206" t="s">
        <v>64</v>
      </c>
      <c r="C5" s="179"/>
      <c r="D5" s="179"/>
      <c r="E5" s="179">
        <f t="shared" ref="E5:E11" si="1">E4</f>
        <v>0</v>
      </c>
      <c r="F5" s="179">
        <f t="shared" si="0"/>
        <v>0</v>
      </c>
    </row>
    <row r="6" spans="1:6" s="198" customFormat="1" ht="20.85" customHeight="1" x14ac:dyDescent="0.2">
      <c r="A6" s="196"/>
      <c r="B6" s="206" t="s">
        <v>65</v>
      </c>
      <c r="C6" s="179"/>
      <c r="D6" s="179"/>
      <c r="E6" s="179">
        <f t="shared" si="1"/>
        <v>0</v>
      </c>
      <c r="F6" s="179">
        <f t="shared" si="0"/>
        <v>0</v>
      </c>
    </row>
    <row r="7" spans="1:6" s="198" customFormat="1" ht="20.85" customHeight="1" x14ac:dyDescent="0.2">
      <c r="A7" s="196"/>
      <c r="B7" s="207" t="s">
        <v>66</v>
      </c>
      <c r="C7" s="179"/>
      <c r="D7" s="179"/>
      <c r="E7" s="179">
        <f t="shared" si="1"/>
        <v>0</v>
      </c>
      <c r="F7" s="179">
        <f t="shared" si="0"/>
        <v>0</v>
      </c>
    </row>
    <row r="8" spans="1:6" s="198" customFormat="1" ht="20.85" customHeight="1" x14ac:dyDescent="0.2">
      <c r="A8" s="196"/>
      <c r="B8" s="207" t="s">
        <v>67</v>
      </c>
      <c r="C8" s="179"/>
      <c r="D8" s="179"/>
      <c r="E8" s="179">
        <f t="shared" si="1"/>
        <v>0</v>
      </c>
      <c r="F8" s="179">
        <f t="shared" si="0"/>
        <v>0</v>
      </c>
    </row>
    <row r="9" spans="1:6" s="200" customFormat="1" ht="20.85" customHeight="1" x14ac:dyDescent="0.55000000000000004">
      <c r="A9" s="199"/>
      <c r="B9" s="197" t="s">
        <v>68</v>
      </c>
      <c r="C9" s="179"/>
      <c r="D9" s="179"/>
      <c r="E9" s="179">
        <f t="shared" si="1"/>
        <v>0</v>
      </c>
      <c r="F9" s="179">
        <f t="shared" si="0"/>
        <v>0</v>
      </c>
    </row>
    <row r="10" spans="1:6" s="200" customFormat="1" ht="20.85" customHeight="1" x14ac:dyDescent="0.55000000000000004">
      <c r="A10" s="199"/>
      <c r="B10" s="197" t="s">
        <v>70</v>
      </c>
      <c r="C10" s="179"/>
      <c r="D10" s="179"/>
      <c r="E10" s="179">
        <f t="shared" si="1"/>
        <v>0</v>
      </c>
      <c r="F10" s="179">
        <f t="shared" si="0"/>
        <v>0</v>
      </c>
    </row>
    <row r="11" spans="1:6" s="200" customFormat="1" ht="20.85" customHeight="1" x14ac:dyDescent="0.55000000000000004">
      <c r="A11" s="199"/>
      <c r="B11" s="197" t="s">
        <v>71</v>
      </c>
      <c r="C11" s="179"/>
      <c r="D11" s="179"/>
      <c r="E11" s="179">
        <f t="shared" si="1"/>
        <v>0</v>
      </c>
      <c r="F11" s="179">
        <f t="shared" si="0"/>
        <v>0</v>
      </c>
    </row>
    <row r="12" spans="1:6" s="8" customFormat="1" ht="20.85" hidden="1" customHeight="1" x14ac:dyDescent="0.55000000000000004">
      <c r="A12" s="6"/>
      <c r="B12" s="23"/>
      <c r="C12" s="82"/>
      <c r="D12" s="82"/>
      <c r="E12" s="82"/>
      <c r="F12" s="82"/>
    </row>
    <row r="13" spans="1:6" s="8" customFormat="1" ht="20.85" hidden="1" customHeight="1" x14ac:dyDescent="0.55000000000000004">
      <c r="A13" s="6"/>
      <c r="B13" s="23"/>
      <c r="C13" s="82"/>
      <c r="D13" s="82"/>
      <c r="E13" s="82"/>
      <c r="F13" s="82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32</v>
      </c>
      <c r="C15" s="16">
        <f>SUM(C3:C11)</f>
        <v>0</v>
      </c>
      <c r="D15" s="16">
        <f>SUM(D3:D11)</f>
        <v>0</v>
      </c>
      <c r="E15" s="82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202"/>
      <c r="C1" s="203" t="s">
        <v>51</v>
      </c>
      <c r="D1" s="204"/>
      <c r="E1" s="205"/>
    </row>
    <row r="2" spans="1:13" s="201" customFormat="1" ht="42" customHeight="1" x14ac:dyDescent="0.2">
      <c r="A2" s="196">
        <v>1</v>
      </c>
      <c r="B2" s="85" t="s">
        <v>114</v>
      </c>
      <c r="C2" s="85" t="s">
        <v>42</v>
      </c>
      <c r="D2" s="85" t="s">
        <v>115</v>
      </c>
      <c r="E2" s="85" t="s">
        <v>116</v>
      </c>
      <c r="G2" s="234" t="s">
        <v>213</v>
      </c>
      <c r="H2" s="235" t="s">
        <v>214</v>
      </c>
      <c r="I2" s="235" t="s">
        <v>215</v>
      </c>
      <c r="J2" s="235" t="s">
        <v>219</v>
      </c>
      <c r="K2" s="236" t="s">
        <v>216</v>
      </c>
      <c r="L2" s="236" t="s">
        <v>217</v>
      </c>
      <c r="M2" s="236" t="s">
        <v>218</v>
      </c>
    </row>
    <row r="3" spans="1:13" s="198" customFormat="1" ht="20.85" customHeight="1" x14ac:dyDescent="0.2">
      <c r="A3" s="196">
        <v>5</v>
      </c>
      <c r="B3" s="197" t="s">
        <v>118</v>
      </c>
      <c r="C3" s="179"/>
      <c r="D3" s="179">
        <f>'متراژ طبقات'!E3*0.2</f>
        <v>0</v>
      </c>
      <c r="E3" s="179">
        <f t="shared" ref="E3:E11" si="0">D3*C3</f>
        <v>0</v>
      </c>
      <c r="G3" s="98"/>
      <c r="H3" s="98"/>
      <c r="I3" s="98">
        <f>H3*G3</f>
        <v>0</v>
      </c>
      <c r="J3" s="98">
        <v>1.2</v>
      </c>
      <c r="K3" s="98">
        <f>I3+J3</f>
        <v>1.2</v>
      </c>
      <c r="L3" s="98"/>
      <c r="M3" s="237">
        <f>K3*L3</f>
        <v>0</v>
      </c>
    </row>
    <row r="4" spans="1:13" s="198" customFormat="1" ht="20.85" customHeight="1" x14ac:dyDescent="0.2">
      <c r="A4" s="196"/>
      <c r="B4" s="197" t="s">
        <v>119</v>
      </c>
      <c r="C4" s="179"/>
      <c r="D4" s="179">
        <f>D3</f>
        <v>0</v>
      </c>
      <c r="E4" s="179">
        <f t="shared" si="0"/>
        <v>0</v>
      </c>
      <c r="G4" s="98"/>
      <c r="H4" s="98"/>
      <c r="I4" s="98">
        <f t="shared" ref="I4:I6" si="1">H4*G4</f>
        <v>0</v>
      </c>
      <c r="J4" s="98">
        <f>$J$3</f>
        <v>1.2</v>
      </c>
      <c r="K4" s="98">
        <f t="shared" ref="K4:K6" si="2">I4+J4</f>
        <v>1.2</v>
      </c>
      <c r="L4" s="98"/>
      <c r="M4" s="237">
        <f t="shared" ref="M4:M6" si="3">K4*L4</f>
        <v>0</v>
      </c>
    </row>
    <row r="5" spans="1:13" s="198" customFormat="1" ht="20.85" customHeight="1" x14ac:dyDescent="0.2">
      <c r="A5" s="196">
        <v>5</v>
      </c>
      <c r="B5" s="197" t="s">
        <v>120</v>
      </c>
      <c r="C5" s="179"/>
      <c r="D5" s="179">
        <f t="shared" ref="D5:D11" si="4">D4</f>
        <v>0</v>
      </c>
      <c r="E5" s="179">
        <f t="shared" si="0"/>
        <v>0</v>
      </c>
      <c r="G5" s="98"/>
      <c r="H5" s="98"/>
      <c r="I5" s="98">
        <f t="shared" si="1"/>
        <v>0</v>
      </c>
      <c r="J5" s="98">
        <f t="shared" ref="J5:J6" si="5">$J$3</f>
        <v>1.2</v>
      </c>
      <c r="K5" s="98">
        <f t="shared" si="2"/>
        <v>1.2</v>
      </c>
      <c r="L5" s="98"/>
      <c r="M5" s="237">
        <f t="shared" si="3"/>
        <v>0</v>
      </c>
    </row>
    <row r="6" spans="1:13" s="198" customFormat="1" ht="20.85" customHeight="1" x14ac:dyDescent="0.2">
      <c r="A6" s="196"/>
      <c r="B6" s="197" t="s">
        <v>121</v>
      </c>
      <c r="C6" s="179"/>
      <c r="D6" s="179">
        <f t="shared" si="4"/>
        <v>0</v>
      </c>
      <c r="E6" s="179">
        <f t="shared" si="0"/>
        <v>0</v>
      </c>
      <c r="G6" s="98"/>
      <c r="H6" s="98"/>
      <c r="I6" s="98">
        <f t="shared" si="1"/>
        <v>0</v>
      </c>
      <c r="J6" s="98">
        <f t="shared" si="5"/>
        <v>1.2</v>
      </c>
      <c r="K6" s="98">
        <f t="shared" si="2"/>
        <v>1.2</v>
      </c>
      <c r="L6" s="98"/>
      <c r="M6" s="237">
        <f t="shared" si="3"/>
        <v>0</v>
      </c>
    </row>
    <row r="7" spans="1:13" s="198" customFormat="1" ht="20.85" customHeight="1" x14ac:dyDescent="0.2">
      <c r="A7" s="196"/>
      <c r="B7" s="197" t="s">
        <v>122</v>
      </c>
      <c r="C7" s="179"/>
      <c r="D7" s="179">
        <f t="shared" si="4"/>
        <v>0</v>
      </c>
      <c r="E7" s="179">
        <f t="shared" si="0"/>
        <v>0</v>
      </c>
      <c r="G7" s="98"/>
      <c r="H7" s="98"/>
      <c r="I7" s="98"/>
      <c r="J7" s="98"/>
      <c r="K7" s="98"/>
      <c r="L7" s="98"/>
      <c r="M7" s="237"/>
    </row>
    <row r="8" spans="1:13" s="198" customFormat="1" ht="20.85" customHeight="1" x14ac:dyDescent="0.2">
      <c r="A8" s="196"/>
      <c r="B8" s="197" t="s">
        <v>117</v>
      </c>
      <c r="C8" s="179"/>
      <c r="D8" s="179">
        <f t="shared" si="4"/>
        <v>0</v>
      </c>
      <c r="E8" s="179">
        <f t="shared" si="0"/>
        <v>0</v>
      </c>
      <c r="G8" s="98"/>
      <c r="H8" s="98"/>
      <c r="I8" s="98"/>
      <c r="J8" s="98"/>
      <c r="K8" s="98"/>
      <c r="L8" s="98"/>
      <c r="M8" s="237"/>
    </row>
    <row r="9" spans="1:13" s="200" customFormat="1" ht="20.85" customHeight="1" x14ac:dyDescent="0.55000000000000004">
      <c r="A9" s="199"/>
      <c r="B9" s="197"/>
      <c r="C9" s="179"/>
      <c r="D9" s="179">
        <f t="shared" si="4"/>
        <v>0</v>
      </c>
      <c r="E9" s="179">
        <f t="shared" si="0"/>
        <v>0</v>
      </c>
      <c r="G9" s="98"/>
      <c r="H9" s="98"/>
      <c r="I9" s="98"/>
      <c r="J9" s="98"/>
      <c r="K9" s="98"/>
      <c r="L9" s="98"/>
      <c r="M9" s="237"/>
    </row>
    <row r="10" spans="1:13" s="200" customFormat="1" ht="20.85" customHeight="1" x14ac:dyDescent="0.55000000000000004">
      <c r="A10" s="199"/>
      <c r="B10" s="179"/>
      <c r="C10" s="179"/>
      <c r="D10" s="179">
        <f t="shared" si="4"/>
        <v>0</v>
      </c>
      <c r="E10" s="179">
        <f t="shared" si="0"/>
        <v>0</v>
      </c>
      <c r="G10" s="98"/>
      <c r="H10" s="98"/>
      <c r="I10" s="98"/>
      <c r="J10" s="98"/>
      <c r="K10" s="98"/>
      <c r="L10" s="98"/>
      <c r="M10" s="237"/>
    </row>
    <row r="11" spans="1:13" s="200" customFormat="1" ht="20.85" customHeight="1" x14ac:dyDescent="0.55000000000000004">
      <c r="A11" s="199"/>
      <c r="B11" s="179"/>
      <c r="C11" s="179"/>
      <c r="D11" s="179">
        <f t="shared" si="4"/>
        <v>0</v>
      </c>
      <c r="E11" s="179">
        <f t="shared" si="0"/>
        <v>0</v>
      </c>
    </row>
    <row r="12" spans="1:13" s="8" customFormat="1" ht="20.85" hidden="1" customHeight="1" x14ac:dyDescent="0.55000000000000004">
      <c r="A12" s="6"/>
      <c r="B12" s="82"/>
      <c r="C12" s="82"/>
      <c r="D12" s="82"/>
      <c r="E12" s="82"/>
    </row>
    <row r="13" spans="1:13" s="8" customFormat="1" ht="20.85" hidden="1" customHeight="1" x14ac:dyDescent="0.55000000000000004">
      <c r="A13" s="6"/>
      <c r="B13" s="82"/>
      <c r="C13" s="82"/>
      <c r="D13" s="82"/>
      <c r="E13" s="82"/>
    </row>
    <row r="14" spans="1:13" ht="20.85" hidden="1" customHeight="1" x14ac:dyDescent="0.2">
      <c r="A14" s="1"/>
      <c r="B14" s="83"/>
      <c r="C14" s="24"/>
      <c r="D14" s="24"/>
      <c r="E14" s="24"/>
    </row>
    <row r="15" spans="1:13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16"/>
      <c r="C1" s="217" t="s">
        <v>46</v>
      </c>
      <c r="D1" s="218"/>
      <c r="E1" s="219"/>
    </row>
    <row r="2" spans="1:5" s="201" customFormat="1" ht="42" customHeight="1" x14ac:dyDescent="0.2">
      <c r="A2" s="196">
        <v>1</v>
      </c>
      <c r="B2" s="174" t="s">
        <v>114</v>
      </c>
      <c r="C2" s="174" t="s">
        <v>42</v>
      </c>
      <c r="D2" s="174" t="s">
        <v>129</v>
      </c>
      <c r="E2" s="174" t="s">
        <v>53</v>
      </c>
    </row>
    <row r="3" spans="1:5" ht="20.85" customHeight="1" x14ac:dyDescent="0.2">
      <c r="A3" s="1">
        <v>5</v>
      </c>
      <c r="B3" s="23" t="s">
        <v>126</v>
      </c>
      <c r="C3" s="82"/>
      <c r="D3" s="82">
        <f>'متراژ طبقات'!E3*0.1</f>
        <v>0</v>
      </c>
      <c r="E3" s="82">
        <f t="shared" ref="E3:E11" si="0">D3*C3</f>
        <v>0</v>
      </c>
    </row>
    <row r="4" spans="1:5" ht="20.85" customHeight="1" x14ac:dyDescent="0.2">
      <c r="A4" s="1"/>
      <c r="B4" s="23" t="s">
        <v>125</v>
      </c>
      <c r="C4" s="82"/>
      <c r="D4" s="82">
        <f>'متراژ طبقات'!E4*0.1</f>
        <v>0</v>
      </c>
      <c r="E4" s="82">
        <f t="shared" si="0"/>
        <v>0</v>
      </c>
    </row>
    <row r="5" spans="1:5" ht="20.85" customHeight="1" x14ac:dyDescent="0.2">
      <c r="A5" s="1">
        <v>5</v>
      </c>
      <c r="B5" s="23" t="s">
        <v>124</v>
      </c>
      <c r="C5" s="82"/>
      <c r="D5" s="82">
        <f>'متراژ طبقات'!E5*0.1</f>
        <v>0</v>
      </c>
      <c r="E5" s="82">
        <f t="shared" si="0"/>
        <v>0</v>
      </c>
    </row>
    <row r="6" spans="1:5" ht="20.85" customHeight="1" x14ac:dyDescent="0.2">
      <c r="A6" s="1"/>
      <c r="B6" s="23" t="s">
        <v>123</v>
      </c>
      <c r="C6" s="82"/>
      <c r="D6" s="82">
        <f>'متراژ طبقات'!E6*0.1</f>
        <v>0</v>
      </c>
      <c r="E6" s="82">
        <f t="shared" si="0"/>
        <v>0</v>
      </c>
    </row>
    <row r="7" spans="1:5" ht="20.85" customHeight="1" x14ac:dyDescent="0.2">
      <c r="A7" s="1"/>
      <c r="B7" s="23" t="s">
        <v>127</v>
      </c>
      <c r="C7" s="82"/>
      <c r="D7" s="82">
        <f>'متراژ طبقات'!E7*0.1</f>
        <v>0</v>
      </c>
      <c r="E7" s="82">
        <f t="shared" si="0"/>
        <v>0</v>
      </c>
    </row>
    <row r="8" spans="1:5" ht="20.85" customHeight="1" x14ac:dyDescent="0.2">
      <c r="A8" s="1"/>
      <c r="B8" s="23" t="s">
        <v>128</v>
      </c>
      <c r="C8" s="82"/>
      <c r="D8" s="82">
        <f>'متراژ طبقات'!E8*0.1</f>
        <v>0</v>
      </c>
      <c r="E8" s="82">
        <f t="shared" si="0"/>
        <v>0</v>
      </c>
    </row>
    <row r="9" spans="1:5" s="200" customFormat="1" ht="20.85" customHeight="1" x14ac:dyDescent="0.55000000000000004">
      <c r="A9" s="199"/>
      <c r="B9" s="197"/>
      <c r="C9" s="179"/>
      <c r="D9" s="179">
        <f>'متراژ طبقات'!E9*0.1</f>
        <v>0</v>
      </c>
      <c r="E9" s="179">
        <f t="shared" si="0"/>
        <v>0</v>
      </c>
    </row>
    <row r="10" spans="1:5" s="200" customFormat="1" ht="20.85" customHeight="1" x14ac:dyDescent="0.55000000000000004">
      <c r="A10" s="199"/>
      <c r="B10" s="179"/>
      <c r="C10" s="179"/>
      <c r="D10" s="179">
        <f>'متراژ طبقات'!E10*0.1</f>
        <v>0</v>
      </c>
      <c r="E10" s="179">
        <f t="shared" si="0"/>
        <v>0</v>
      </c>
    </row>
    <row r="11" spans="1:5" s="200" customFormat="1" ht="20.85" customHeight="1" x14ac:dyDescent="0.55000000000000004">
      <c r="A11" s="199"/>
      <c r="B11" s="179"/>
      <c r="C11" s="179"/>
      <c r="D11" s="179">
        <f>'متراژ طبقات'!E11*0.1</f>
        <v>0</v>
      </c>
      <c r="E11" s="179">
        <f t="shared" si="0"/>
        <v>0</v>
      </c>
    </row>
    <row r="12" spans="1:5" s="8" customFormat="1" ht="20.85" hidden="1" customHeight="1" x14ac:dyDescent="0.55000000000000004">
      <c r="A12" s="6"/>
      <c r="B12" s="82"/>
      <c r="C12" s="82"/>
      <c r="D12" s="82"/>
      <c r="E12" s="82"/>
    </row>
    <row r="13" spans="1:5" s="8" customFormat="1" ht="20.85" hidden="1" customHeight="1" x14ac:dyDescent="0.55000000000000004">
      <c r="A13" s="6"/>
      <c r="B13" s="82"/>
      <c r="C13" s="82"/>
      <c r="D13" s="82"/>
      <c r="E13" s="82"/>
    </row>
    <row r="14" spans="1:5" ht="20.85" hidden="1" customHeight="1" x14ac:dyDescent="0.2">
      <c r="A14" s="1"/>
      <c r="B14" s="83"/>
      <c r="C14" s="24"/>
      <c r="D14" s="24"/>
      <c r="E14" s="24"/>
    </row>
    <row r="15" spans="1:5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5"/>
  <sheetViews>
    <sheetView rightToLeft="1" zoomScaleNormal="100" zoomScaleSheetLayoutView="100" workbookViewId="0">
      <pane xSplit="2" ySplit="2" topLeftCell="C6" activePane="bottomRight" state="frozen"/>
      <selection pane="topRight" activeCell="C1" sqref="C1"/>
      <selection pane="bottomLeft" activeCell="A2" sqref="A2"/>
      <selection pane="bottomRight" activeCell="J6" sqref="J6"/>
    </sheetView>
  </sheetViews>
  <sheetFormatPr defaultRowHeight="18.75" x14ac:dyDescent="0.2"/>
  <cols>
    <col min="1" max="1" width="5.25" customWidth="1"/>
    <col min="2" max="2" width="30.25" style="2" customWidth="1"/>
    <col min="3" max="4" width="12.625" style="2" customWidth="1"/>
    <col min="5" max="7" width="12.625" customWidth="1"/>
    <col min="8" max="8" width="15.625" customWidth="1"/>
    <col min="9" max="9" width="16.625" customWidth="1"/>
  </cols>
  <sheetData>
    <row r="1" spans="1:9" ht="30.75" customHeight="1" x14ac:dyDescent="0.2">
      <c r="A1" s="121"/>
      <c r="B1" s="122"/>
      <c r="C1" s="122"/>
      <c r="D1" s="122"/>
      <c r="E1" s="121"/>
      <c r="F1" s="121"/>
      <c r="G1" s="121"/>
      <c r="H1" s="121"/>
    </row>
    <row r="2" spans="1:9" s="201" customFormat="1" ht="42" customHeight="1" x14ac:dyDescent="0.2">
      <c r="A2" s="177" t="s">
        <v>101</v>
      </c>
      <c r="B2" s="177" t="s">
        <v>1</v>
      </c>
      <c r="C2" s="177" t="s">
        <v>42</v>
      </c>
      <c r="D2" s="177" t="s">
        <v>167</v>
      </c>
      <c r="E2" s="177" t="s">
        <v>208</v>
      </c>
      <c r="F2" s="177" t="s">
        <v>168</v>
      </c>
      <c r="G2" s="177" t="s">
        <v>209</v>
      </c>
      <c r="H2" s="177" t="s">
        <v>146</v>
      </c>
      <c r="I2" s="220" t="s">
        <v>147</v>
      </c>
    </row>
    <row r="3" spans="1:9" s="201" customFormat="1" ht="24.95" customHeight="1" x14ac:dyDescent="0.2">
      <c r="A3" s="177">
        <v>1</v>
      </c>
      <c r="B3" s="206" t="s">
        <v>138</v>
      </c>
      <c r="C3" s="179"/>
      <c r="D3" s="221">
        <v>0</v>
      </c>
      <c r="E3" s="179">
        <f>E4/2</f>
        <v>0</v>
      </c>
      <c r="F3" s="222"/>
      <c r="G3" s="179">
        <f>F3*E3</f>
        <v>0</v>
      </c>
      <c r="H3" s="179">
        <f>E3-G3</f>
        <v>0</v>
      </c>
      <c r="I3" s="179" t="e">
        <f>H3/C3*1000</f>
        <v>#DIV/0!</v>
      </c>
    </row>
    <row r="4" spans="1:9" ht="24.95" customHeight="1" x14ac:dyDescent="0.2">
      <c r="A4" s="177">
        <v>2</v>
      </c>
      <c r="B4" s="123" t="s">
        <v>166</v>
      </c>
      <c r="C4" s="124">
        <f>'متراژ طبقات'!C15</f>
        <v>0</v>
      </c>
      <c r="D4" s="125">
        <v>1</v>
      </c>
      <c r="E4" s="124">
        <f>IF(C4=0,0,IF(C4&gt;0,'1-پلان غیر آپارتمانی'!S15))</f>
        <v>0</v>
      </c>
      <c r="F4" s="176"/>
      <c r="G4" s="175">
        <f t="shared" ref="G4:G8" si="0">F4*E4</f>
        <v>0</v>
      </c>
      <c r="H4" s="124">
        <f t="shared" ref="H4:H8" si="1">E4-G4</f>
        <v>0</v>
      </c>
      <c r="I4" s="124" t="e">
        <f>H4/C4*1000</f>
        <v>#DIV/0!</v>
      </c>
    </row>
    <row r="5" spans="1:9" ht="24.95" customHeight="1" x14ac:dyDescent="0.2">
      <c r="A5" s="177">
        <v>3</v>
      </c>
      <c r="B5" s="123" t="s">
        <v>90</v>
      </c>
      <c r="C5" s="124">
        <f>'متراژ طبقات'!C15</f>
        <v>0</v>
      </c>
      <c r="D5" s="125">
        <v>1</v>
      </c>
      <c r="E5" s="124">
        <f>IF(C5=0,0,IF(C5&gt;0,'2-پلان آپارتمانی'!S15))</f>
        <v>0</v>
      </c>
      <c r="F5" s="176"/>
      <c r="G5" s="175">
        <f t="shared" si="0"/>
        <v>0</v>
      </c>
      <c r="H5" s="124">
        <f t="shared" si="1"/>
        <v>0</v>
      </c>
      <c r="I5" s="124" t="e">
        <f t="shared" ref="I5:I8" si="2">H5/C5*1000</f>
        <v>#DIV/0!</v>
      </c>
    </row>
    <row r="6" spans="1:9" ht="24.95" customHeight="1" x14ac:dyDescent="0.2">
      <c r="A6" s="177">
        <v>4</v>
      </c>
      <c r="B6" s="123" t="s">
        <v>51</v>
      </c>
      <c r="C6" s="124">
        <f>'متراژ نما'!C15</f>
        <v>0</v>
      </c>
      <c r="D6" s="125">
        <v>1</v>
      </c>
      <c r="E6" s="124">
        <f>IF(C6=0,0,IF(C6&gt;0,'3-نما'!S16))</f>
        <v>0</v>
      </c>
      <c r="F6" s="176"/>
      <c r="G6" s="175">
        <f t="shared" si="0"/>
        <v>0</v>
      </c>
      <c r="H6" s="124">
        <f t="shared" si="1"/>
        <v>0</v>
      </c>
      <c r="I6" s="124" t="e">
        <f t="shared" si="2"/>
        <v>#DIV/0!</v>
      </c>
    </row>
    <row r="7" spans="1:9" ht="24.95" customHeight="1" x14ac:dyDescent="0.2">
      <c r="A7" s="178">
        <v>5</v>
      </c>
      <c r="B7" s="126" t="s">
        <v>0</v>
      </c>
      <c r="C7" s="124">
        <f>'متراژ طبقات'!D15</f>
        <v>0</v>
      </c>
      <c r="D7" s="127">
        <v>1</v>
      </c>
      <c r="E7" s="124">
        <f>IF(C7=0,0,IF(C7&gt;0,'4-طراحی داخلی'!S16))</f>
        <v>0</v>
      </c>
      <c r="F7" s="176"/>
      <c r="G7" s="175">
        <f t="shared" si="0"/>
        <v>0</v>
      </c>
      <c r="H7" s="124">
        <f t="shared" si="1"/>
        <v>0</v>
      </c>
      <c r="I7" s="124" t="e">
        <f t="shared" si="2"/>
        <v>#DIV/0!</v>
      </c>
    </row>
    <row r="8" spans="1:9" s="200" customFormat="1" ht="24.95" customHeight="1" x14ac:dyDescent="0.55000000000000004">
      <c r="A8" s="179">
        <v>6</v>
      </c>
      <c r="B8" s="197" t="s">
        <v>46</v>
      </c>
      <c r="C8" s="179">
        <f>'متراژ محوطه'!C15</f>
        <v>0</v>
      </c>
      <c r="D8" s="221">
        <v>1</v>
      </c>
      <c r="E8" s="179">
        <f>IF(C8=0,0,IF(C8&gt;0,'5-محوطه'!S11))</f>
        <v>0</v>
      </c>
      <c r="F8" s="176"/>
      <c r="G8" s="175">
        <f t="shared" si="0"/>
        <v>0</v>
      </c>
      <c r="H8" s="179">
        <f t="shared" si="1"/>
        <v>0</v>
      </c>
      <c r="I8" s="179" t="e">
        <f t="shared" si="2"/>
        <v>#DIV/0!</v>
      </c>
    </row>
    <row r="9" spans="1:9" s="200" customFormat="1" ht="24.95" customHeight="1" x14ac:dyDescent="0.55000000000000004">
      <c r="A9" s="178">
        <v>7</v>
      </c>
      <c r="B9" s="223" t="s">
        <v>79</v>
      </c>
      <c r="C9" s="225">
        <f t="shared" ref="C9:G9" si="3">SUM(C3:C8)</f>
        <v>0</v>
      </c>
      <c r="D9" s="225"/>
      <c r="E9" s="225">
        <f t="shared" si="3"/>
        <v>0</v>
      </c>
      <c r="F9" s="176"/>
      <c r="G9" s="232">
        <f t="shared" si="3"/>
        <v>0</v>
      </c>
      <c r="H9" s="225">
        <f>SUM(H3:H8)</f>
        <v>0</v>
      </c>
      <c r="I9" s="179" t="e">
        <f t="shared" ref="I9:I15" si="4">E9/C9*1000</f>
        <v>#DIV/0!</v>
      </c>
    </row>
    <row r="10" spans="1:9" ht="24.95" customHeight="1" x14ac:dyDescent="0.2">
      <c r="A10" s="172">
        <v>14</v>
      </c>
      <c r="B10" s="212" t="s">
        <v>210</v>
      </c>
      <c r="C10" s="213">
        <v>0.2</v>
      </c>
      <c r="D10" s="214"/>
      <c r="E10" s="215">
        <f>E9*C10</f>
        <v>0</v>
      </c>
      <c r="F10" s="215"/>
      <c r="G10" s="215"/>
      <c r="H10" s="215">
        <f>H9*C10</f>
        <v>0</v>
      </c>
      <c r="I10" s="76"/>
    </row>
    <row r="11" spans="1:9" ht="24.95" customHeight="1" x14ac:dyDescent="0.2">
      <c r="A11" s="172">
        <v>15</v>
      </c>
      <c r="B11" s="212" t="s">
        <v>211</v>
      </c>
      <c r="C11" s="213">
        <v>0.8</v>
      </c>
      <c r="D11" s="214"/>
      <c r="E11" s="215">
        <f>E9-E10</f>
        <v>0</v>
      </c>
      <c r="F11" s="215"/>
      <c r="G11" s="215"/>
      <c r="H11" s="215">
        <f>H9-H10</f>
        <v>0</v>
      </c>
      <c r="I11" s="76"/>
    </row>
    <row r="12" spans="1:9" s="200" customFormat="1" ht="24.95" customHeight="1" x14ac:dyDescent="0.55000000000000004">
      <c r="A12" s="179">
        <v>8</v>
      </c>
      <c r="B12" s="233" t="s">
        <v>212</v>
      </c>
      <c r="C12" s="227"/>
      <c r="D12" s="231">
        <v>0.5</v>
      </c>
      <c r="E12" s="224">
        <f>D12*E9</f>
        <v>0</v>
      </c>
      <c r="F12" s="224"/>
      <c r="G12" s="224"/>
      <c r="H12" s="224"/>
      <c r="I12" s="179" t="e">
        <f t="shared" si="4"/>
        <v>#DIV/0!</v>
      </c>
    </row>
    <row r="13" spans="1:9" s="200" customFormat="1" ht="24.95" customHeight="1" x14ac:dyDescent="0.55000000000000004">
      <c r="A13" s="178">
        <v>9</v>
      </c>
      <c r="B13" s="226" t="s">
        <v>58</v>
      </c>
      <c r="C13" s="227">
        <f>SUM(C4:C5)</f>
        <v>0</v>
      </c>
      <c r="D13" s="224">
        <v>0</v>
      </c>
      <c r="E13" s="224">
        <f>D13*C13/1000</f>
        <v>0</v>
      </c>
      <c r="F13" s="224"/>
      <c r="G13" s="224"/>
      <c r="H13" s="224"/>
      <c r="I13" s="179" t="e">
        <f t="shared" si="4"/>
        <v>#DIV/0!</v>
      </c>
    </row>
    <row r="14" spans="1:9" s="200" customFormat="1" ht="24.95" customHeight="1" x14ac:dyDescent="0.55000000000000004">
      <c r="A14" s="179">
        <v>10</v>
      </c>
      <c r="B14" s="226" t="s">
        <v>169</v>
      </c>
      <c r="C14" s="227">
        <f>C13</f>
        <v>0</v>
      </c>
      <c r="D14" s="224">
        <v>0</v>
      </c>
      <c r="E14" s="224">
        <f>D14*C14/1000</f>
        <v>0</v>
      </c>
      <c r="F14" s="224"/>
      <c r="G14" s="224"/>
      <c r="H14" s="224"/>
      <c r="I14" s="179" t="e">
        <f t="shared" si="4"/>
        <v>#DIV/0!</v>
      </c>
    </row>
    <row r="15" spans="1:9" s="200" customFormat="1" ht="24.95" customHeight="1" x14ac:dyDescent="0.55000000000000004">
      <c r="A15" s="178">
        <v>11</v>
      </c>
      <c r="B15" s="228" t="s">
        <v>79</v>
      </c>
      <c r="C15" s="223"/>
      <c r="D15" s="223"/>
      <c r="E15" s="229">
        <f>SUM(E9:E14)</f>
        <v>0</v>
      </c>
      <c r="F15" s="229"/>
      <c r="G15" s="229"/>
      <c r="H15" s="229"/>
      <c r="I15" s="230" t="e">
        <f t="shared" si="4"/>
        <v>#DIV/0!</v>
      </c>
    </row>
    <row r="16" spans="1:9" ht="9.9499999999999993" customHeight="1" x14ac:dyDescent="0.2">
      <c r="A16" s="179"/>
      <c r="B16" s="128"/>
      <c r="C16" s="128"/>
      <c r="D16" s="128"/>
      <c r="E16" s="129"/>
      <c r="F16" s="129"/>
      <c r="G16" s="129"/>
      <c r="H16" s="129"/>
      <c r="I16" s="27"/>
    </row>
    <row r="17" spans="1:9" ht="24.95" customHeight="1" x14ac:dyDescent="0.2">
      <c r="A17" s="130">
        <v>16</v>
      </c>
      <c r="B17" s="133" t="s">
        <v>145</v>
      </c>
      <c r="C17" s="132">
        <v>0.1</v>
      </c>
      <c r="D17" s="131"/>
      <c r="E17" s="124">
        <f>E9*C17</f>
        <v>0</v>
      </c>
      <c r="F17" s="124"/>
      <c r="G17" s="124"/>
      <c r="H17" s="124"/>
      <c r="I17" s="76"/>
    </row>
    <row r="18" spans="1:9" ht="9.9499999999999993" customHeight="1" x14ac:dyDescent="0.2">
      <c r="A18" s="121"/>
      <c r="B18" s="122"/>
      <c r="C18" s="122"/>
      <c r="D18" s="122"/>
      <c r="E18" s="134"/>
      <c r="F18" s="134"/>
      <c r="G18" s="134"/>
      <c r="H18" s="134"/>
    </row>
    <row r="19" spans="1:9" ht="22.5" x14ac:dyDescent="0.2">
      <c r="B19" s="81" t="s">
        <v>203</v>
      </c>
      <c r="C19" s="19"/>
    </row>
    <row r="20" spans="1:9" x14ac:dyDescent="0.2">
      <c r="B20" s="62" t="s">
        <v>162</v>
      </c>
      <c r="D20" s="25"/>
    </row>
    <row r="21" spans="1:9" s="103" customFormat="1" ht="30.75" customHeight="1" x14ac:dyDescent="0.2">
      <c r="B21" s="50" t="s">
        <v>201</v>
      </c>
      <c r="C21" s="163"/>
      <c r="D21" s="163"/>
      <c r="E21" s="163"/>
      <c r="F21" s="163"/>
      <c r="G21" s="163"/>
      <c r="H21" s="163"/>
    </row>
    <row r="22" spans="1:9" x14ac:dyDescent="0.2">
      <c r="B22" s="25" t="s">
        <v>88</v>
      </c>
      <c r="C22" s="25"/>
      <c r="D22" s="25"/>
    </row>
    <row r="23" spans="1:9" x14ac:dyDescent="0.2">
      <c r="B23" s="25" t="s">
        <v>60</v>
      </c>
      <c r="C23" s="25"/>
      <c r="D23" s="25"/>
    </row>
    <row r="24" spans="1:9" x14ac:dyDescent="0.2">
      <c r="B24" s="25" t="s">
        <v>202</v>
      </c>
      <c r="C24" s="25"/>
      <c r="D24" s="25"/>
    </row>
    <row r="25" spans="1:9" x14ac:dyDescent="0.2">
      <c r="C25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tabSelected="1" view="pageBreakPreview" zoomScale="70" zoomScaleNormal="100" zoomScaleSheetLayoutView="70" workbookViewId="0">
      <selection activeCell="E30" sqref="E30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5"/>
      <c r="C1" s="116"/>
      <c r="D1" s="116"/>
      <c r="E1" s="117"/>
      <c r="F1" s="117"/>
      <c r="G1" s="117"/>
      <c r="H1" s="117"/>
      <c r="I1" s="117"/>
      <c r="J1" s="117"/>
      <c r="K1" s="117"/>
      <c r="L1" s="117"/>
      <c r="M1" s="117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163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268" t="s">
        <v>1</v>
      </c>
      <c r="D4" s="268" t="s">
        <v>2</v>
      </c>
      <c r="E4" s="270" t="s">
        <v>3</v>
      </c>
      <c r="F4" s="268" t="s">
        <v>42</v>
      </c>
      <c r="G4" s="87" t="s">
        <v>96</v>
      </c>
      <c r="H4" s="55"/>
      <c r="I4" s="88" t="s">
        <v>95</v>
      </c>
      <c r="J4" s="89"/>
      <c r="K4" s="90"/>
      <c r="L4" s="55"/>
      <c r="M4" s="87" t="s">
        <v>72</v>
      </c>
      <c r="N4" s="87"/>
      <c r="O4" s="87"/>
      <c r="P4" s="114"/>
      <c r="Q4" s="285" t="s">
        <v>73</v>
      </c>
      <c r="R4" s="285"/>
      <c r="S4" s="285"/>
      <c r="T4" s="41"/>
      <c r="U4" s="268" t="s">
        <v>150</v>
      </c>
    </row>
    <row r="5" spans="1:26" s="5" customFormat="1" ht="45" customHeight="1" x14ac:dyDescent="0.2">
      <c r="A5"/>
      <c r="B5" s="55"/>
      <c r="C5" s="269"/>
      <c r="D5" s="269"/>
      <c r="E5" s="271"/>
      <c r="F5" s="269"/>
      <c r="G5" s="87" t="s">
        <v>149</v>
      </c>
      <c r="H5" s="55"/>
      <c r="I5" s="91" t="s">
        <v>150</v>
      </c>
      <c r="J5" s="91" t="s">
        <v>42</v>
      </c>
      <c r="K5" s="91" t="s">
        <v>152</v>
      </c>
      <c r="L5" s="55"/>
      <c r="M5" s="112" t="s">
        <v>150</v>
      </c>
      <c r="N5" s="87" t="s">
        <v>42</v>
      </c>
      <c r="O5" s="112" t="s">
        <v>152</v>
      </c>
      <c r="P5" s="38"/>
      <c r="Q5" s="90" t="s">
        <v>32</v>
      </c>
      <c r="R5" s="92" t="s">
        <v>167</v>
      </c>
      <c r="S5" s="87" t="s">
        <v>151</v>
      </c>
      <c r="T5" s="45"/>
      <c r="U5" s="269"/>
      <c r="Z5" s="119"/>
    </row>
    <row r="6" spans="1:26" ht="22.5" x14ac:dyDescent="0.2">
      <c r="B6" s="55"/>
      <c r="C6" s="289" t="s">
        <v>37</v>
      </c>
      <c r="D6" s="290" t="s">
        <v>38</v>
      </c>
      <c r="E6" s="7" t="s">
        <v>4</v>
      </c>
      <c r="F6" s="278">
        <f>'اطلاعات پایه'!C4</f>
        <v>0</v>
      </c>
      <c r="G6" s="278">
        <v>52</v>
      </c>
      <c r="H6" s="55"/>
      <c r="I6" s="278">
        <v>82</v>
      </c>
      <c r="J6" s="265">
        <f>IF('اطلاعات پایه'!C4&lt;=400,0,IF(AND('اطلاعات پایه'!C4&gt;400,'اطلاعات پایه'!C4&lt;1001),'اطلاعات پایه'!C4-400,IF('اطلاعات پایه'!C4&gt;1001,600,0)))</f>
        <v>0</v>
      </c>
      <c r="K6" s="278">
        <f>J6*I6/1000</f>
        <v>0</v>
      </c>
      <c r="L6" s="55"/>
      <c r="M6" s="278">
        <v>62</v>
      </c>
      <c r="N6" s="278">
        <f>IF('اطلاعات پایه'!C4&lt;=1000,0,IF('اطلاعات پایه'!C4&gt;1000,'اطلاعات پایه'!C4-1000,0))</f>
        <v>0</v>
      </c>
      <c r="O6" s="278">
        <f>N6*M6/1000</f>
        <v>0</v>
      </c>
      <c r="P6" s="38"/>
      <c r="Q6" s="282">
        <f>G6+K6+O6</f>
        <v>52</v>
      </c>
      <c r="R6" s="279">
        <f>'اطلاعات پایه'!D4</f>
        <v>1</v>
      </c>
      <c r="S6" s="265">
        <f>R6*Q6</f>
        <v>52</v>
      </c>
      <c r="T6" s="41"/>
      <c r="U6" s="265" t="e">
        <f>S6*1000/F6</f>
        <v>#DIV/0!</v>
      </c>
    </row>
    <row r="7" spans="1:26" ht="22.5" x14ac:dyDescent="0.2">
      <c r="B7" s="55"/>
      <c r="C7" s="289"/>
      <c r="D7" s="290"/>
      <c r="E7" s="7" t="s">
        <v>159</v>
      </c>
      <c r="F7" s="278"/>
      <c r="G7" s="278"/>
      <c r="H7" s="55"/>
      <c r="I7" s="278"/>
      <c r="J7" s="266"/>
      <c r="K7" s="278"/>
      <c r="L7" s="55"/>
      <c r="M7" s="278"/>
      <c r="N7" s="278"/>
      <c r="O7" s="278"/>
      <c r="P7" s="38"/>
      <c r="Q7" s="283"/>
      <c r="R7" s="280"/>
      <c r="S7" s="266"/>
      <c r="T7" s="41"/>
      <c r="U7" s="266"/>
    </row>
    <row r="8" spans="1:26" ht="37.5" x14ac:dyDescent="0.2">
      <c r="B8" s="55"/>
      <c r="C8" s="289"/>
      <c r="D8" s="290"/>
      <c r="E8" s="7" t="s">
        <v>5</v>
      </c>
      <c r="F8" s="278"/>
      <c r="G8" s="278"/>
      <c r="H8" s="55"/>
      <c r="I8" s="278"/>
      <c r="J8" s="266"/>
      <c r="K8" s="278"/>
      <c r="L8" s="55"/>
      <c r="M8" s="278"/>
      <c r="N8" s="278"/>
      <c r="O8" s="278"/>
      <c r="P8" s="38"/>
      <c r="Q8" s="283"/>
      <c r="R8" s="280"/>
      <c r="S8" s="266"/>
      <c r="T8" s="41"/>
      <c r="U8" s="266"/>
    </row>
    <row r="9" spans="1:26" ht="22.5" x14ac:dyDescent="0.2">
      <c r="B9" s="55"/>
      <c r="C9" s="289"/>
      <c r="D9" s="290"/>
      <c r="E9" s="7" t="s">
        <v>6</v>
      </c>
      <c r="F9" s="278"/>
      <c r="G9" s="278"/>
      <c r="H9" s="55"/>
      <c r="I9" s="278"/>
      <c r="J9" s="266"/>
      <c r="K9" s="278"/>
      <c r="L9" s="55"/>
      <c r="M9" s="278"/>
      <c r="N9" s="278"/>
      <c r="O9" s="278"/>
      <c r="P9" s="38"/>
      <c r="Q9" s="283"/>
      <c r="R9" s="280"/>
      <c r="S9" s="266"/>
      <c r="T9" s="41"/>
      <c r="U9" s="266"/>
    </row>
    <row r="10" spans="1:26" ht="22.5" x14ac:dyDescent="0.2">
      <c r="B10" s="55"/>
      <c r="C10" s="289"/>
      <c r="D10" s="290"/>
      <c r="E10" s="7" t="s">
        <v>7</v>
      </c>
      <c r="F10" s="278"/>
      <c r="G10" s="278"/>
      <c r="H10" s="55"/>
      <c r="I10" s="278"/>
      <c r="J10" s="267"/>
      <c r="K10" s="278"/>
      <c r="L10" s="55"/>
      <c r="M10" s="278"/>
      <c r="N10" s="278"/>
      <c r="O10" s="278"/>
      <c r="P10" s="38"/>
      <c r="Q10" s="284"/>
      <c r="R10" s="281"/>
      <c r="S10" s="267"/>
      <c r="T10" s="41"/>
      <c r="U10" s="267"/>
    </row>
    <row r="11" spans="1:26" ht="22.5" x14ac:dyDescent="0.2">
      <c r="B11" s="55"/>
      <c r="C11" s="289"/>
      <c r="D11" s="291" t="s">
        <v>45</v>
      </c>
      <c r="E11" s="21" t="s">
        <v>34</v>
      </c>
      <c r="F11" s="277">
        <f>F6</f>
        <v>0</v>
      </c>
      <c r="G11" s="277">
        <v>13</v>
      </c>
      <c r="H11" s="55"/>
      <c r="I11" s="277">
        <v>23</v>
      </c>
      <c r="J11" s="277">
        <f>J6</f>
        <v>0</v>
      </c>
      <c r="K11" s="277">
        <f>J11*I11/1000</f>
        <v>0</v>
      </c>
      <c r="L11" s="55"/>
      <c r="M11" s="277">
        <v>23</v>
      </c>
      <c r="N11" s="277">
        <f>N6</f>
        <v>0</v>
      </c>
      <c r="O11" s="277">
        <f>N11*M11/1000</f>
        <v>0</v>
      </c>
      <c r="P11" s="38"/>
      <c r="Q11" s="295">
        <f>G11+K11+O11</f>
        <v>13</v>
      </c>
      <c r="R11" s="298">
        <f>R6</f>
        <v>1</v>
      </c>
      <c r="S11" s="292">
        <f>R11*Q11</f>
        <v>13</v>
      </c>
      <c r="T11" s="41"/>
      <c r="U11" s="292" t="e">
        <f>S11*1000/F11</f>
        <v>#DIV/0!</v>
      </c>
    </row>
    <row r="12" spans="1:26" ht="37.5" x14ac:dyDescent="0.2">
      <c r="B12" s="55"/>
      <c r="C12" s="289"/>
      <c r="D12" s="291"/>
      <c r="E12" s="21" t="s">
        <v>8</v>
      </c>
      <c r="F12" s="277"/>
      <c r="G12" s="277"/>
      <c r="H12" s="55"/>
      <c r="I12" s="277"/>
      <c r="J12" s="277"/>
      <c r="K12" s="277"/>
      <c r="L12" s="55"/>
      <c r="M12" s="277"/>
      <c r="N12" s="277"/>
      <c r="O12" s="277"/>
      <c r="P12" s="38"/>
      <c r="Q12" s="296"/>
      <c r="R12" s="299"/>
      <c r="S12" s="293"/>
      <c r="T12" s="41"/>
      <c r="U12" s="293"/>
    </row>
    <row r="13" spans="1:26" ht="22.5" x14ac:dyDescent="0.2">
      <c r="B13" s="55"/>
      <c r="C13" s="289"/>
      <c r="D13" s="291"/>
      <c r="E13" s="21" t="s">
        <v>9</v>
      </c>
      <c r="F13" s="277"/>
      <c r="G13" s="277"/>
      <c r="H13" s="55"/>
      <c r="I13" s="277"/>
      <c r="J13" s="277"/>
      <c r="K13" s="277"/>
      <c r="L13" s="55"/>
      <c r="M13" s="277"/>
      <c r="N13" s="277"/>
      <c r="O13" s="277"/>
      <c r="P13" s="38"/>
      <c r="Q13" s="296"/>
      <c r="R13" s="299"/>
      <c r="S13" s="293"/>
      <c r="T13" s="41"/>
      <c r="U13" s="293"/>
    </row>
    <row r="14" spans="1:26" ht="22.5" x14ac:dyDescent="0.2">
      <c r="B14" s="55"/>
      <c r="C14" s="289"/>
      <c r="D14" s="291"/>
      <c r="E14" s="21" t="s">
        <v>43</v>
      </c>
      <c r="F14" s="277"/>
      <c r="G14" s="277"/>
      <c r="H14" s="55"/>
      <c r="I14" s="277"/>
      <c r="J14" s="277"/>
      <c r="K14" s="277"/>
      <c r="L14" s="55"/>
      <c r="M14" s="277"/>
      <c r="N14" s="277"/>
      <c r="O14" s="277"/>
      <c r="P14" s="38"/>
      <c r="Q14" s="297"/>
      <c r="R14" s="300"/>
      <c r="S14" s="294"/>
      <c r="T14" s="41"/>
      <c r="U14" s="294"/>
    </row>
    <row r="15" spans="1:26" s="187" customFormat="1" ht="24.95" customHeight="1" x14ac:dyDescent="0.25">
      <c r="A15" s="180"/>
      <c r="B15" s="181"/>
      <c r="C15" s="287" t="s">
        <v>79</v>
      </c>
      <c r="D15" s="287"/>
      <c r="E15" s="287"/>
      <c r="F15" s="239"/>
      <c r="G15" s="28">
        <f>G11+G6</f>
        <v>65</v>
      </c>
      <c r="H15" s="61"/>
      <c r="I15" s="28">
        <f>SUM(I6:I14)</f>
        <v>105</v>
      </c>
      <c r="J15" s="28"/>
      <c r="K15" s="28">
        <f>SUM(K6:K14)</f>
        <v>0</v>
      </c>
      <c r="L15" s="61"/>
      <c r="M15" s="28">
        <f>SUM(M6:M14)</f>
        <v>85</v>
      </c>
      <c r="N15" s="28"/>
      <c r="O15" s="28">
        <f>SUM(O6:O14)</f>
        <v>0</v>
      </c>
      <c r="P15" s="244"/>
      <c r="Q15" s="245"/>
      <c r="R15" s="28"/>
      <c r="S15" s="246">
        <f>SUM(S6:S14)</f>
        <v>65</v>
      </c>
      <c r="T15" s="186"/>
      <c r="U15" s="183" t="e">
        <f>SUM(U6:U14)</f>
        <v>#DIV/0!</v>
      </c>
    </row>
    <row r="16" spans="1:26" s="10" customFormat="1" ht="24.95" customHeight="1" x14ac:dyDescent="0.25">
      <c r="A16"/>
      <c r="B16" s="55"/>
      <c r="C16" s="288" t="s">
        <v>200</v>
      </c>
      <c r="D16" s="288"/>
      <c r="E16" s="288"/>
      <c r="F16" s="238"/>
      <c r="G16" s="183">
        <f>G15-G17</f>
        <v>52</v>
      </c>
      <c r="H16" s="181"/>
      <c r="I16" s="183">
        <f>I15-I17</f>
        <v>84</v>
      </c>
      <c r="J16" s="183">
        <f>J15-J17</f>
        <v>0</v>
      </c>
      <c r="K16" s="183">
        <f>K15-K17</f>
        <v>0</v>
      </c>
      <c r="L16" s="181"/>
      <c r="M16" s="183">
        <f>M15-M17</f>
        <v>68</v>
      </c>
      <c r="N16" s="183">
        <f>N15-N17</f>
        <v>0</v>
      </c>
      <c r="O16" s="183">
        <f>O15-O17</f>
        <v>0</v>
      </c>
      <c r="P16" s="184"/>
      <c r="Q16" s="185"/>
      <c r="R16" s="183"/>
      <c r="S16" s="183">
        <f>S15-S17</f>
        <v>52</v>
      </c>
      <c r="T16" s="46"/>
      <c r="U16" s="28" t="e">
        <f>U15-U17</f>
        <v>#DIV/0!</v>
      </c>
    </row>
    <row r="17" spans="1:21" s="187" customFormat="1" ht="24.95" customHeight="1" x14ac:dyDescent="0.25">
      <c r="A17" s="180"/>
      <c r="B17" s="181"/>
      <c r="C17" s="288" t="s">
        <v>220</v>
      </c>
      <c r="D17" s="288"/>
      <c r="E17" s="288"/>
      <c r="F17" s="182"/>
      <c r="G17" s="183">
        <f>G15*0.2</f>
        <v>13</v>
      </c>
      <c r="H17" s="181"/>
      <c r="I17" s="183">
        <f>I15*0.2</f>
        <v>21</v>
      </c>
      <c r="J17" s="183">
        <f>J15*0.2</f>
        <v>0</v>
      </c>
      <c r="K17" s="183">
        <f>K15*0.2</f>
        <v>0</v>
      </c>
      <c r="L17" s="181"/>
      <c r="M17" s="183">
        <f>M15*0.2</f>
        <v>17</v>
      </c>
      <c r="N17" s="183">
        <f>N15*0.2</f>
        <v>0</v>
      </c>
      <c r="O17" s="183">
        <f>O15*0.2</f>
        <v>0</v>
      </c>
      <c r="P17" s="184"/>
      <c r="Q17" s="185"/>
      <c r="R17" s="183"/>
      <c r="S17" s="183">
        <f>S15*0.2</f>
        <v>13</v>
      </c>
      <c r="T17" s="186"/>
      <c r="U17" s="183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154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42.75" customHeight="1" x14ac:dyDescent="0.2">
      <c r="B20" s="55"/>
      <c r="C20" s="286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286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U4:U5"/>
    <mergeCell ref="M11:M14"/>
    <mergeCell ref="K11:K14"/>
    <mergeCell ref="S11:S14"/>
    <mergeCell ref="Q11:Q14"/>
    <mergeCell ref="R11:R14"/>
    <mergeCell ref="U6:U10"/>
    <mergeCell ref="U11:U14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55" zoomScaleNormal="100" zoomScaleSheetLayoutView="55" workbookViewId="0">
      <selection activeCell="J40" sqref="J40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164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268" t="s">
        <v>1</v>
      </c>
      <c r="D4" s="268" t="s">
        <v>2</v>
      </c>
      <c r="E4" s="270" t="s">
        <v>3</v>
      </c>
      <c r="F4" s="270" t="s">
        <v>42</v>
      </c>
      <c r="G4" s="87" t="s">
        <v>93</v>
      </c>
      <c r="H4" s="55"/>
      <c r="I4" s="88" t="s">
        <v>91</v>
      </c>
      <c r="J4" s="89"/>
      <c r="K4" s="90"/>
      <c r="L4" s="55"/>
      <c r="M4" s="87" t="s">
        <v>92</v>
      </c>
      <c r="N4" s="89"/>
      <c r="O4" s="90"/>
      <c r="P4" s="38"/>
      <c r="Q4" s="301" t="s">
        <v>73</v>
      </c>
      <c r="R4" s="302"/>
      <c r="S4" s="303"/>
      <c r="U4" s="268" t="s">
        <v>150</v>
      </c>
    </row>
    <row r="5" spans="1:21" s="5" customFormat="1" ht="45" customHeight="1" x14ac:dyDescent="0.2">
      <c r="A5" s="63"/>
      <c r="B5" s="55"/>
      <c r="C5" s="269"/>
      <c r="D5" s="269"/>
      <c r="E5" s="271"/>
      <c r="F5" s="271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38"/>
      <c r="Q5" s="90" t="s">
        <v>32</v>
      </c>
      <c r="R5" s="92" t="s">
        <v>167</v>
      </c>
      <c r="S5" s="87" t="s">
        <v>151</v>
      </c>
      <c r="T5"/>
      <c r="U5" s="269"/>
    </row>
    <row r="6" spans="1:21" ht="22.5" x14ac:dyDescent="0.2">
      <c r="A6" s="63"/>
      <c r="B6" s="55"/>
      <c r="C6" s="304" t="s">
        <v>37</v>
      </c>
      <c r="D6" s="290" t="s">
        <v>38</v>
      </c>
      <c r="E6" s="7" t="s">
        <v>4</v>
      </c>
      <c r="F6" s="278">
        <f>'اطلاعات پایه'!C5</f>
        <v>0</v>
      </c>
      <c r="G6" s="278">
        <v>52</v>
      </c>
      <c r="H6" s="55"/>
      <c r="I6" s="278">
        <v>52</v>
      </c>
      <c r="J6" s="265">
        <f>IF('اطلاعات پایه'!C5&lt;=500,0,IF(AND('اطلاعات پایه'!C5&gt;500,'اطلاعات پایه'!C5&lt;5000),'اطلاعات پایه'!C5-500,IF('اطلاعات پایه'!C5&gt;5000,5000,0)))</f>
        <v>0</v>
      </c>
      <c r="K6" s="265">
        <f>J6*I6/1000</f>
        <v>0</v>
      </c>
      <c r="L6" s="61"/>
      <c r="M6" s="278">
        <v>42</v>
      </c>
      <c r="N6" s="265">
        <f>IF('اطلاعات پایه'!C5&lt;=5000,0,IF('اطلاعات پایه'!C5&gt;5000,'اطلاعات پایه'!C5-5000,0))</f>
        <v>0</v>
      </c>
      <c r="O6" s="265">
        <f>N6*M6/1000</f>
        <v>0</v>
      </c>
      <c r="P6" s="38"/>
      <c r="Q6" s="282">
        <f>G6+K6+O6</f>
        <v>52</v>
      </c>
      <c r="R6" s="279">
        <f>'اطلاعات پایه'!D5</f>
        <v>1</v>
      </c>
      <c r="S6" s="265">
        <f>R6*Q6</f>
        <v>52</v>
      </c>
      <c r="U6" s="265" t="e">
        <f>S6*1000/F6</f>
        <v>#DIV/0!</v>
      </c>
    </row>
    <row r="7" spans="1:21" ht="22.5" x14ac:dyDescent="0.2">
      <c r="A7" s="63"/>
      <c r="B7" s="55"/>
      <c r="C7" s="304"/>
      <c r="D7" s="290"/>
      <c r="E7" s="7" t="s">
        <v>33</v>
      </c>
      <c r="F7" s="278"/>
      <c r="G7" s="278"/>
      <c r="H7" s="55"/>
      <c r="I7" s="278"/>
      <c r="J7" s="266"/>
      <c r="K7" s="266"/>
      <c r="L7" s="61"/>
      <c r="M7" s="278"/>
      <c r="N7" s="266"/>
      <c r="O7" s="266"/>
      <c r="P7" s="38"/>
      <c r="Q7" s="283"/>
      <c r="R7" s="280"/>
      <c r="S7" s="266"/>
      <c r="U7" s="266"/>
    </row>
    <row r="8" spans="1:21" ht="37.5" x14ac:dyDescent="0.2">
      <c r="A8" s="63"/>
      <c r="B8" s="55"/>
      <c r="C8" s="304"/>
      <c r="D8" s="290"/>
      <c r="E8" s="7" t="s">
        <v>5</v>
      </c>
      <c r="F8" s="278"/>
      <c r="G8" s="278"/>
      <c r="H8" s="55"/>
      <c r="I8" s="278"/>
      <c r="J8" s="266"/>
      <c r="K8" s="266"/>
      <c r="L8" s="61"/>
      <c r="M8" s="278"/>
      <c r="N8" s="266"/>
      <c r="O8" s="266"/>
      <c r="P8" s="38"/>
      <c r="Q8" s="283"/>
      <c r="R8" s="280"/>
      <c r="S8" s="266"/>
      <c r="U8" s="266"/>
    </row>
    <row r="9" spans="1:21" ht="22.5" x14ac:dyDescent="0.2">
      <c r="A9" s="63"/>
      <c r="B9" s="55"/>
      <c r="C9" s="304"/>
      <c r="D9" s="290"/>
      <c r="E9" s="7" t="s">
        <v>6</v>
      </c>
      <c r="F9" s="278"/>
      <c r="G9" s="278"/>
      <c r="H9" s="55"/>
      <c r="I9" s="278"/>
      <c r="J9" s="266"/>
      <c r="K9" s="266"/>
      <c r="L9" s="61"/>
      <c r="M9" s="278"/>
      <c r="N9" s="266"/>
      <c r="O9" s="266"/>
      <c r="P9" s="38"/>
      <c r="Q9" s="283"/>
      <c r="R9" s="280"/>
      <c r="S9" s="266"/>
      <c r="U9" s="266"/>
    </row>
    <row r="10" spans="1:21" ht="22.5" x14ac:dyDescent="0.2">
      <c r="A10" s="63"/>
      <c r="B10" s="55"/>
      <c r="C10" s="304"/>
      <c r="D10" s="290"/>
      <c r="E10" s="7" t="s">
        <v>7</v>
      </c>
      <c r="F10" s="278"/>
      <c r="G10" s="278"/>
      <c r="H10" s="55"/>
      <c r="I10" s="278"/>
      <c r="J10" s="267"/>
      <c r="K10" s="267"/>
      <c r="L10" s="61"/>
      <c r="M10" s="278"/>
      <c r="N10" s="267"/>
      <c r="O10" s="267"/>
      <c r="P10" s="38"/>
      <c r="Q10" s="284"/>
      <c r="R10" s="281"/>
      <c r="S10" s="267"/>
      <c r="U10" s="267"/>
    </row>
    <row r="11" spans="1:21" ht="22.5" x14ac:dyDescent="0.2">
      <c r="A11" s="63"/>
      <c r="B11" s="55"/>
      <c r="C11" s="304"/>
      <c r="D11" s="291" t="s">
        <v>45</v>
      </c>
      <c r="E11" s="21" t="s">
        <v>34</v>
      </c>
      <c r="F11" s="277">
        <f>F6</f>
        <v>0</v>
      </c>
      <c r="G11" s="277">
        <v>13</v>
      </c>
      <c r="H11" s="55"/>
      <c r="I11" s="277">
        <v>13</v>
      </c>
      <c r="J11" s="292">
        <f>J6</f>
        <v>0</v>
      </c>
      <c r="K11" s="292">
        <f>J11*I11/1000</f>
        <v>0</v>
      </c>
      <c r="L11" s="61"/>
      <c r="M11" s="277">
        <v>13</v>
      </c>
      <c r="N11" s="292">
        <f>N6</f>
        <v>0</v>
      </c>
      <c r="O11" s="292">
        <f>N11*M11/1000</f>
        <v>0</v>
      </c>
      <c r="P11" s="38"/>
      <c r="Q11" s="295">
        <f>G11+K11+O11</f>
        <v>13</v>
      </c>
      <c r="R11" s="298">
        <f>R6</f>
        <v>1</v>
      </c>
      <c r="S11" s="292">
        <f>R11*Q11</f>
        <v>13</v>
      </c>
      <c r="U11" s="292" t="e">
        <f>S11*1000/F11</f>
        <v>#DIV/0!</v>
      </c>
    </row>
    <row r="12" spans="1:21" ht="37.5" x14ac:dyDescent="0.2">
      <c r="A12" s="63"/>
      <c r="B12" s="55"/>
      <c r="C12" s="304"/>
      <c r="D12" s="291"/>
      <c r="E12" s="21" t="s">
        <v>8</v>
      </c>
      <c r="F12" s="277"/>
      <c r="G12" s="277"/>
      <c r="H12" s="55"/>
      <c r="I12" s="277"/>
      <c r="J12" s="293"/>
      <c r="K12" s="293"/>
      <c r="L12" s="61"/>
      <c r="M12" s="277"/>
      <c r="N12" s="293"/>
      <c r="O12" s="293"/>
      <c r="P12" s="38"/>
      <c r="Q12" s="296"/>
      <c r="R12" s="299"/>
      <c r="S12" s="293"/>
      <c r="U12" s="293"/>
    </row>
    <row r="13" spans="1:21" ht="22.5" x14ac:dyDescent="0.2">
      <c r="A13" s="63"/>
      <c r="B13" s="55"/>
      <c r="C13" s="304"/>
      <c r="D13" s="291"/>
      <c r="E13" s="21" t="s">
        <v>9</v>
      </c>
      <c r="F13" s="277"/>
      <c r="G13" s="277"/>
      <c r="H13" s="55"/>
      <c r="I13" s="277"/>
      <c r="J13" s="293"/>
      <c r="K13" s="293"/>
      <c r="L13" s="61"/>
      <c r="M13" s="277"/>
      <c r="N13" s="293"/>
      <c r="O13" s="293"/>
      <c r="P13" s="38"/>
      <c r="Q13" s="296"/>
      <c r="R13" s="299"/>
      <c r="S13" s="293"/>
      <c r="U13" s="293"/>
    </row>
    <row r="14" spans="1:21" ht="22.5" x14ac:dyDescent="0.2">
      <c r="A14" s="63"/>
      <c r="B14" s="55"/>
      <c r="C14" s="304"/>
      <c r="D14" s="291"/>
      <c r="E14" s="21" t="s">
        <v>43</v>
      </c>
      <c r="F14" s="277"/>
      <c r="G14" s="277"/>
      <c r="H14" s="55"/>
      <c r="I14" s="277"/>
      <c r="J14" s="294"/>
      <c r="K14" s="294"/>
      <c r="L14" s="61"/>
      <c r="M14" s="277"/>
      <c r="N14" s="294"/>
      <c r="O14" s="294"/>
      <c r="P14" s="38"/>
      <c r="Q14" s="297"/>
      <c r="R14" s="300"/>
      <c r="S14" s="294"/>
      <c r="U14" s="294"/>
    </row>
    <row r="15" spans="1:21" s="187" customFormat="1" ht="24.95" customHeight="1" x14ac:dyDescent="0.25">
      <c r="A15" s="188"/>
      <c r="B15" s="181"/>
      <c r="C15" s="306" t="s">
        <v>79</v>
      </c>
      <c r="D15" s="306"/>
      <c r="E15" s="306"/>
      <c r="F15" s="247"/>
      <c r="G15" s="248">
        <f>G11+G6</f>
        <v>65</v>
      </c>
      <c r="H15" s="249"/>
      <c r="I15" s="248">
        <f>SUM(I6:I14)</f>
        <v>65</v>
      </c>
      <c r="J15" s="248"/>
      <c r="K15" s="248">
        <f>SUM(K6:K14)</f>
        <v>0</v>
      </c>
      <c r="L15" s="249"/>
      <c r="M15" s="248">
        <f>SUM(M6:M14)</f>
        <v>55</v>
      </c>
      <c r="N15" s="248"/>
      <c r="O15" s="248">
        <f>SUM(O6:O14)</f>
        <v>0</v>
      </c>
      <c r="P15" s="250"/>
      <c r="Q15" s="251"/>
      <c r="R15" s="248"/>
      <c r="S15" s="248">
        <f>SUM(S6:S14)</f>
        <v>65</v>
      </c>
      <c r="T15" s="180"/>
      <c r="U15" s="183" t="e">
        <f>SUM(U6:U14)</f>
        <v>#DIV/0!</v>
      </c>
    </row>
    <row r="16" spans="1:21" s="10" customFormat="1" ht="24.95" customHeight="1" x14ac:dyDescent="0.25">
      <c r="A16" s="63"/>
      <c r="B16" s="55"/>
      <c r="C16" s="305" t="s">
        <v>200</v>
      </c>
      <c r="D16" s="305"/>
      <c r="E16" s="305"/>
      <c r="F16" s="240"/>
      <c r="G16" s="189">
        <f>G15-G17</f>
        <v>52</v>
      </c>
      <c r="H16" s="181"/>
      <c r="I16" s="189">
        <f>I15-I17</f>
        <v>52</v>
      </c>
      <c r="J16" s="189">
        <f>J15-J17</f>
        <v>0</v>
      </c>
      <c r="K16" s="189">
        <f>K15-K17</f>
        <v>0</v>
      </c>
      <c r="L16" s="181"/>
      <c r="M16" s="189">
        <f>M15-M17</f>
        <v>44</v>
      </c>
      <c r="N16" s="189">
        <f>N15-N17</f>
        <v>0</v>
      </c>
      <c r="O16" s="189">
        <f>O15-O17</f>
        <v>0</v>
      </c>
      <c r="P16" s="184"/>
      <c r="Q16" s="190"/>
      <c r="R16" s="189"/>
      <c r="S16" s="189">
        <f>S15-S17</f>
        <v>52</v>
      </c>
      <c r="T16"/>
      <c r="U16" s="28" t="e">
        <f>U15-U17</f>
        <v>#DIV/0!</v>
      </c>
    </row>
    <row r="17" spans="1:21" s="187" customFormat="1" ht="24.95" customHeight="1" x14ac:dyDescent="0.25">
      <c r="A17" s="188"/>
      <c r="B17" s="181"/>
      <c r="C17" s="305" t="s">
        <v>220</v>
      </c>
      <c r="D17" s="305"/>
      <c r="E17" s="305"/>
      <c r="F17" s="240"/>
      <c r="G17" s="189">
        <f>G15*0.2</f>
        <v>13</v>
      </c>
      <c r="H17" s="181"/>
      <c r="I17" s="189">
        <f>I15*0.2</f>
        <v>13</v>
      </c>
      <c r="J17" s="189">
        <f>J15*0.2</f>
        <v>0</v>
      </c>
      <c r="K17" s="189">
        <f>K15*0.2</f>
        <v>0</v>
      </c>
      <c r="L17" s="181"/>
      <c r="M17" s="189">
        <f>M15*0.2</f>
        <v>11</v>
      </c>
      <c r="N17" s="189">
        <f>N15*0.2</f>
        <v>0</v>
      </c>
      <c r="O17" s="189">
        <f>O15*0.2</f>
        <v>0</v>
      </c>
      <c r="P17" s="184"/>
      <c r="Q17" s="189"/>
      <c r="R17" s="189"/>
      <c r="S17" s="189">
        <f>S15*0.2</f>
        <v>13</v>
      </c>
      <c r="T17" s="180"/>
      <c r="U17" s="183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155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286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286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  <mergeCell ref="R11:R14"/>
    <mergeCell ref="S11:S14"/>
    <mergeCell ref="O6:O10"/>
    <mergeCell ref="Q6:Q10"/>
    <mergeCell ref="R6:R10"/>
    <mergeCell ref="S6:S10"/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2024-11-24T05:09:10Z</cp:lastPrinted>
  <dcterms:created xsi:type="dcterms:W3CDTF">2019-12-07T13:45:59Z</dcterms:created>
  <dcterms:modified xsi:type="dcterms:W3CDTF">2025-05-17T10:34:39Z</dcterms:modified>
</cp:coreProperties>
</file>