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6B7043C5-F37A-4359-8465-97B57955489B}" xr6:coauthVersionLast="47" xr6:coauthVersionMax="47" xr10:uidLastSave="{00000000-0000-0000-0000-000000000000}"/>
  <bookViews>
    <workbookView xWindow="-120" yWindow="-120" windowWidth="29040" windowHeight="15840" tabRatio="737" firstSheet="1" activeTab="6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definedNames>
    <definedName name="_xlnm.Print_Area" localSheetId="7">'1-پلان غیر آپارتمانی'!$A$1:$T$24</definedName>
    <definedName name="_xlnm.Print_Area" localSheetId="8">'2-پلان آپارتمانی'!$A$1:$T$24</definedName>
    <definedName name="_xlnm.Print_Area" localSheetId="9">'3-نما'!$A$1:$T$25</definedName>
    <definedName name="_xlnm.Print_Area" localSheetId="10">'4-طراحی داخلی'!$A$1:$U$26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پایه'!$A$1:$H$16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3" l="1"/>
  <c r="D5" i="13" l="1"/>
  <c r="D6" i="13" s="1"/>
  <c r="D7" i="13" s="1"/>
  <c r="D8" i="13" s="1"/>
  <c r="D9" i="13" s="1"/>
  <c r="I3" i="23"/>
  <c r="I4" i="23"/>
  <c r="I5" i="23"/>
  <c r="K5" i="23" s="1"/>
  <c r="M5" i="23" s="1"/>
  <c r="I6" i="23"/>
  <c r="J5" i="23"/>
  <c r="J6" i="23"/>
  <c r="J4" i="23"/>
  <c r="K6" i="23"/>
  <c r="K3" i="23"/>
  <c r="M3" i="23" s="1"/>
  <c r="G12" i="27"/>
  <c r="V12" i="18"/>
  <c r="D6" i="32"/>
  <c r="M6" i="23" l="1"/>
  <c r="K4" i="23"/>
  <c r="M4" i="23" s="1"/>
  <c r="R6" i="19"/>
  <c r="R7" i="19" s="1"/>
  <c r="R6" i="18"/>
  <c r="R10" i="18" s="1"/>
  <c r="R6" i="17"/>
  <c r="R11" i="17" s="1"/>
  <c r="R6" i="21"/>
  <c r="R11" i="21" s="1"/>
  <c r="R6" i="9"/>
  <c r="R11" i="9" s="1"/>
  <c r="C15" i="24" l="1"/>
  <c r="C15" i="23"/>
  <c r="D15" i="16"/>
  <c r="C15" i="16"/>
  <c r="C16" i="19"/>
  <c r="C22" i="18"/>
  <c r="C21" i="17"/>
  <c r="C20" i="21"/>
  <c r="C20" i="9"/>
  <c r="K29" i="9"/>
  <c r="C8" i="26"/>
  <c r="F6" i="19" l="1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3" i="13" l="1"/>
  <c r="E8" i="16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3" i="19"/>
  <c r="N12" i="19" s="1"/>
  <c r="J13" i="19"/>
  <c r="J12" i="19" s="1"/>
  <c r="N19" i="18"/>
  <c r="N18" i="18" s="1"/>
  <c r="J19" i="18"/>
  <c r="J18" i="18" s="1"/>
  <c r="L19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10" i="18"/>
  <c r="K10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10" i="18" s="1"/>
  <c r="C19" i="19"/>
  <c r="C25" i="18"/>
  <c r="C24" i="17"/>
  <c r="C23" i="9"/>
  <c r="C18" i="19"/>
  <c r="C24" i="18"/>
  <c r="C23" i="17"/>
  <c r="C21" i="9"/>
  <c r="C22" i="19"/>
  <c r="C21" i="19"/>
  <c r="C28" i="18"/>
  <c r="C27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7" i="18"/>
  <c r="M19" i="18" s="1"/>
  <c r="I17" i="18"/>
  <c r="I19" i="18" s="1"/>
  <c r="G17" i="18"/>
  <c r="G19" i="18" s="1"/>
  <c r="E3" i="18"/>
  <c r="E13" i="13" l="1"/>
  <c r="I13" i="13" s="1"/>
  <c r="C14" i="13"/>
  <c r="E14" i="13" s="1"/>
  <c r="I14" i="13" s="1"/>
  <c r="G13" i="19"/>
  <c r="G12" i="19" s="1"/>
  <c r="G18" i="18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6" i="21"/>
  <c r="Q6" i="21"/>
  <c r="S6" i="21" s="1"/>
  <c r="U6" i="21" s="1"/>
  <c r="J11" i="21"/>
  <c r="N11" i="21"/>
  <c r="M16" i="21"/>
  <c r="I16" i="21"/>
  <c r="M12" i="19"/>
  <c r="I18" i="18"/>
  <c r="J7" i="19"/>
  <c r="O11" i="19"/>
  <c r="O13" i="19" s="1"/>
  <c r="N10" i="18"/>
  <c r="M18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O10" i="18" l="1"/>
  <c r="Q10" i="18" s="1"/>
  <c r="S10" i="18" s="1"/>
  <c r="V10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I8" i="22"/>
  <c r="F10" i="16"/>
  <c r="E11" i="16"/>
  <c r="D10" i="24"/>
  <c r="E10" i="24" s="1"/>
  <c r="M17" i="17"/>
  <c r="G17" i="17"/>
  <c r="O12" i="19"/>
  <c r="Q6" i="19"/>
  <c r="K17" i="18"/>
  <c r="K19" i="18" s="1"/>
  <c r="Q6" i="18"/>
  <c r="I17" i="17"/>
  <c r="G15" i="9"/>
  <c r="G17" i="9" s="1"/>
  <c r="I9" i="22" l="1"/>
  <c r="I10" i="22" s="1"/>
  <c r="K8" i="22"/>
  <c r="O17" i="18"/>
  <c r="O19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8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7" i="18"/>
  <c r="S19" i="18" s="1"/>
  <c r="V17" i="18"/>
  <c r="S15" i="21"/>
  <c r="U15" i="21"/>
  <c r="U17" i="21" s="1"/>
  <c r="U16" i="21" s="1"/>
  <c r="S11" i="19"/>
  <c r="O18" i="18"/>
  <c r="D10" i="23"/>
  <c r="E9" i="23"/>
  <c r="O17" i="17"/>
  <c r="S16" i="17"/>
  <c r="K17" i="17"/>
  <c r="E7" i="13" l="1"/>
  <c r="S18" i="18"/>
  <c r="V19" i="18"/>
  <c r="V18" i="18" s="1"/>
  <c r="S17" i="21"/>
  <c r="S16" i="21" s="1"/>
  <c r="E5" i="13"/>
  <c r="G5" i="13" s="1"/>
  <c r="H5" i="13" s="1"/>
  <c r="I5" i="13" s="1"/>
  <c r="E6" i="13"/>
  <c r="S18" i="17"/>
  <c r="S17" i="17" s="1"/>
  <c r="S13" i="19"/>
  <c r="S12" i="19" s="1"/>
  <c r="E8" i="13"/>
  <c r="G8" i="13" s="1"/>
  <c r="H8" i="13" s="1"/>
  <c r="I8" i="13" s="1"/>
  <c r="E10" i="23"/>
  <c r="D11" i="23"/>
  <c r="E11" i="23" s="1"/>
  <c r="C6" i="14"/>
  <c r="G6" i="13" l="1"/>
  <c r="H6" i="13" s="1"/>
  <c r="I6" i="13" s="1"/>
  <c r="G7" i="13"/>
  <c r="H7" i="13" s="1"/>
  <c r="I7" i="13" s="1"/>
  <c r="V16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K15" i="9"/>
  <c r="K17" i="9" s="1"/>
  <c r="S17" i="9" l="1"/>
  <c r="E4" i="13"/>
  <c r="G4" i="13" s="1"/>
  <c r="H4" i="13" s="1"/>
  <c r="I4" i="13" s="1"/>
  <c r="K16" i="9"/>
  <c r="E3" i="13" l="1"/>
  <c r="S16" i="9"/>
  <c r="E9" i="13" l="1"/>
  <c r="E12" i="13" s="1"/>
  <c r="I12" i="13" s="1"/>
  <c r="G3" i="13"/>
  <c r="G9" i="13" s="1"/>
  <c r="E10" i="13" l="1"/>
  <c r="E11" i="13" s="1"/>
  <c r="E17" i="13"/>
  <c r="E15" i="13" l="1"/>
  <c r="I15" i="13" s="1"/>
  <c r="I3" i="13"/>
  <c r="H9" i="13"/>
  <c r="I9" i="13" s="1"/>
  <c r="H10" i="13" l="1"/>
  <c r="H11" i="13" s="1"/>
</calcChain>
</file>

<file path=xl/sharedStrings.xml><?xml version="1.0" encoding="utf-8"?>
<sst xmlns="http://schemas.openxmlformats.org/spreadsheetml/2006/main" count="385" uniqueCount="224">
  <si>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</si>
  <si>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</si>
  <si>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</si>
  <si>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</si>
  <si>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</si>
  <si>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</si>
  <si>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</si>
  <si>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</si>
  <si>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</si>
  <si>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</si>
  <si>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</si>
  <si>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</si>
  <si>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</si>
  <si>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</si>
  <si>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</si>
  <si>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</si>
  <si>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</si>
  <si>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</si>
  <si>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</si>
  <si>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</si>
  <si>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</si>
  <si>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</si>
  <si>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</si>
  <si>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</si>
  <si>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</si>
  <si>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</si>
  <si>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</si>
  <si>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</si>
  <si>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</si>
  <si>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</si>
  <si>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</si>
  <si>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</si>
  <si>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</si>
  <si>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</si>
  <si>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</si>
  <si>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</si>
  <si>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</si>
  <si>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</si>
  <si>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</si>
  <si>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</si>
  <si>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</si>
  <si>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</si>
  <si>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</si>
  <si>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</si>
  <si>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</si>
  <si>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</si>
  <si>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</si>
  <si>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</si>
  <si>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</si>
  <si>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</si>
  <si>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</si>
  <si>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</si>
  <si>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</si>
  <si>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</si>
  <si>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</si>
  <si>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</si>
  <si>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</si>
  <si>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</si>
  <si>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</si>
  <si>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</si>
  <si>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</si>
  <si>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</si>
  <si>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</si>
  <si>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</si>
  <si>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</si>
  <si>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</si>
  <si>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</si>
  <si>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</si>
  <si>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</si>
  <si>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</si>
  <si>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</si>
  <si>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</si>
  <si>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</si>
  <si>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</si>
  <si>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</si>
  <si>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</si>
  <si>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</si>
  <si>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</si>
  <si>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</si>
  <si>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</si>
  <si>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</si>
  <si>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</si>
  <si>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</si>
  <si>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</si>
  <si>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</si>
  <si>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</si>
  <si>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</si>
  <si>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</si>
  <si>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</si>
  <si>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</si>
  <si>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</si>
  <si>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</si>
  <si>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</si>
  <si>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</si>
  <si>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</si>
  <si>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</si>
  <si>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</si>
  <si>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</si>
  <si>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</si>
  <si>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</si>
  <si>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</si>
  <si>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</si>
  <si>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</si>
  <si>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</si>
  <si>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</si>
  <si>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</si>
  <si>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</si>
  <si>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</si>
  <si>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</si>
  <si>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</si>
  <si>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</si>
  <si>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</si>
  <si>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</si>
  <si>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</si>
  <si>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</si>
  <si>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</si>
  <si>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</si>
  <si>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</si>
  <si>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</si>
  <si>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</si>
  <si>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</si>
  <si>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</si>
  <si>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</si>
  <si>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</si>
  <si>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</si>
  <si>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</si>
  <si>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</si>
  <si>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</si>
  <si>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</si>
  <si>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</si>
  <si>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</si>
  <si>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</si>
  <si>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</si>
  <si>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</si>
  <si>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</si>
  <si>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</si>
  <si>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</si>
  <si>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</si>
  <si>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</si>
  <si>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</si>
  <si>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</si>
  <si>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</si>
  <si>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</si>
  <si>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</si>
  <si>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</si>
  <si>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</si>
  <si>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</si>
  <si>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</si>
  <si>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</si>
  <si>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</si>
  <si>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</si>
  <si>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</si>
  <si>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</si>
  <si>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</si>
  <si>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</si>
  <si>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</si>
  <si>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</si>
  <si>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</si>
  <si>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</si>
  <si>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</si>
  <si>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</si>
  <si>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</si>
  <si>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</si>
  <si>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</si>
  <si>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</si>
  <si>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</si>
  <si>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</si>
  <si>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</si>
  <si>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</si>
  <si>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</si>
  <si>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</si>
  <si>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</si>
  <si>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</si>
  <si>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</si>
  <si>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</si>
  <si>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</si>
  <si>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</si>
  <si>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</si>
  <si>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</si>
  <si>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</si>
  <si>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</si>
  <si>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</si>
  <si>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</si>
  <si>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</si>
  <si>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</si>
  <si>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</si>
  <si>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</si>
  <si>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</si>
  <si>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</si>
  <si>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</si>
  <si>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</si>
  <si>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</si>
  <si>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</si>
  <si>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</si>
  <si>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</si>
  <si>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</si>
  <si>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</si>
  <si>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</si>
  <si>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</si>
  <si>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</si>
  <si>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</si>
  <si>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</si>
  <si>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
(میلیون تومان)</t>
  </si>
  <si>
    <t>مجموع تخفیفات
(میلیون تومان)</t>
  </si>
  <si>
    <t xml:space="preserve"> بالاسری شرکت (بیمه، مالیات، ارزش افزوده و...)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</si>
  <si>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</si>
  <si>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</si>
  <si>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</si>
  <si>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</si>
  <si>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</si>
  <si>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</si>
  <si>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</si>
  <si>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</si>
  <si>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</si>
  <si>
    <t>هزینه های بالاسری شرکت مانند بیمه، مالیات و... (20%)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</si>
  <si>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</si>
  <si>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(هزارتومان/ مترمربع زیربنا)</t>
    </r>
  </si>
  <si>
    <t xml:space="preserve">طراحی نما </t>
  </si>
  <si>
    <t>حق الزحمه خدمات طراحی</t>
  </si>
  <si>
    <t>حق الزحمه  همزمان با عقد قرارداد طی 4 فقره چک طی 6 ماه  از روز شروع و به فاصله 2 ماه از یکدیگر پرداخت می گردد.</t>
  </si>
  <si>
    <t>هزینه های بالاسری شرکت مانند بیمه، مالیات و سربار شرکت که به عهده شرکت است</t>
  </si>
  <si>
    <t>مسکونی: 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</si>
  <si>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اداری: ارائه طراحی تمام فضاهای داخلی شامل لابیها، راهروها، سالنهای جلسات، اتاق کار وزیر، اتاق کار مدیرکل و تمامی فضاهای استراحت و کار و کارمندان، فضاهای سرویس و آبدارخانه ها و ... به تکفیک و اخذ تایید کارفرما و تهیه مدلینگ کامل</t>
  </si>
  <si>
    <t>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</si>
</sst>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4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  <font>
      <sz val="11"/>
      <color theme="0" tint="-0.34998626667073579"/>
      <name val="B Nazanin"/>
      <charset val="178"/>
    </font>
    <font>
      <sz val="9"/>
      <color theme="0" tint="-0.34998626667073579"/>
      <name val="B Nazanin"/>
      <charset val="178"/>
    </font>
    <font>
      <sz val="11"/>
      <color theme="0" tint="-0.34998626667073579"/>
      <name val="Arial"/>
      <family val="2"/>
      <charset val="178"/>
      <scheme val="minor"/>
    </font>
    <font>
      <sz val="11"/>
      <color theme="0" tint="-0.499984740745262"/>
      <name val="B Nazanin"/>
      <charset val="178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92CDDC"/>
      </left>
      <right/>
      <top style="medium">
        <color rgb="FF92CDDC"/>
      </top>
      <bottom style="medium">
        <color rgb="FF92CDDC"/>
      </bottom>
      <diagonal/>
    </border>
    <border>
      <left/>
      <right style="medium">
        <color rgb="FF92CDDC"/>
      </right>
      <top style="medium">
        <color rgb="FF92CDDC"/>
      </top>
      <bottom style="medium">
        <color rgb="FF92CDDC"/>
      </bottom>
      <diagonal/>
    </border>
  </borders>
  <cellStyleXfs count="2">
    <xf numFmtId="0" fontId="0" fillId="0" borderId="0"/>
    <xf numFmtId="0" fontId="16" fillId="0" borderId="0"/>
  </cellStyleXfs>
  <cellXfs count="3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3" fontId="19" fillId="18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3" fillId="0" borderId="0" xfId="0" applyFont="1"/>
    <xf numFmtId="49" fontId="34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4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5" fillId="13" borderId="0" xfId="0" applyFont="1" applyFill="1"/>
    <xf numFmtId="0" fontId="35" fillId="6" borderId="0" xfId="0" applyFont="1" applyFill="1"/>
    <xf numFmtId="0" fontId="33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9" fontId="4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7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 readingOrder="2"/>
    </xf>
    <xf numFmtId="9" fontId="1" fillId="0" borderId="1" xfId="0" applyNumberFormat="1" applyFont="1" applyFill="1" applyBorder="1" applyAlignment="1">
      <alignment horizontal="center" vertical="center" readingOrder="2"/>
    </xf>
    <xf numFmtId="3" fontId="3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8" fillId="13" borderId="0" xfId="0" applyNumberFormat="1" applyFont="1" applyFill="1" applyBorder="1" applyAlignment="1">
      <alignment horizontal="center" vertical="center" readingOrder="2"/>
    </xf>
    <xf numFmtId="49" fontId="38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5" fillId="0" borderId="0" xfId="0" applyFont="1"/>
    <xf numFmtId="0" fontId="39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39" fillId="13" borderId="0" xfId="0" applyFont="1" applyFill="1" applyBorder="1" applyAlignment="1">
      <alignment horizontal="center" vertical="center" readingOrder="2"/>
    </xf>
    <xf numFmtId="3" fontId="39" fillId="6" borderId="1" xfId="0" applyNumberFormat="1" applyFont="1" applyFill="1" applyBorder="1" applyAlignment="1">
      <alignment horizontal="center" vertical="center" wrapText="1" readingOrder="2"/>
    </xf>
    <xf numFmtId="0" fontId="28" fillId="13" borderId="15" xfId="1" applyFont="1" applyFill="1" applyBorder="1" applyAlignment="1">
      <alignment horizontal="center" vertical="center" wrapText="1" readingOrder="2"/>
    </xf>
    <xf numFmtId="9" fontId="40" fillId="9" borderId="15" xfId="1" applyNumberFormat="1" applyFont="1" applyFill="1" applyBorder="1" applyAlignment="1">
      <alignment horizontal="center" vertical="center"/>
    </xf>
    <xf numFmtId="0" fontId="40" fillId="9" borderId="15" xfId="1" applyFont="1" applyFill="1" applyBorder="1" applyAlignment="1">
      <alignment horizontal="center" vertical="center"/>
    </xf>
    <xf numFmtId="3" fontId="36" fillId="9" borderId="15" xfId="1" applyNumberFormat="1" applyFont="1" applyFill="1" applyBorder="1" applyAlignment="1">
      <alignment horizontal="center" vertical="center" readingOrder="2"/>
    </xf>
    <xf numFmtId="0" fontId="42" fillId="0" borderId="0" xfId="1" applyFont="1"/>
    <xf numFmtId="0" fontId="21" fillId="0" borderId="0" xfId="1" applyFont="1"/>
    <xf numFmtId="0" fontId="43" fillId="0" borderId="0" xfId="1" applyFont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 readingOrder="2"/>
    </xf>
    <xf numFmtId="2" fontId="4" fillId="0" borderId="1" xfId="0" applyNumberFormat="1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41" fillId="9" borderId="17" xfId="1" applyFont="1" applyFill="1" applyBorder="1" applyAlignment="1">
      <alignment horizontal="center" vertical="center" wrapText="1" readingOrder="2"/>
    </xf>
    <xf numFmtId="0" fontId="41" fillId="9" borderId="18" xfId="1" applyFont="1" applyFill="1" applyBorder="1" applyAlignment="1">
      <alignment horizontal="center" vertical="center" wrapText="1" readingOrder="2"/>
    </xf>
    <xf numFmtId="0" fontId="36" fillId="9" borderId="17" xfId="1" applyFont="1" applyFill="1" applyBorder="1" applyAlignment="1">
      <alignment horizontal="center" vertical="center" readingOrder="2"/>
    </xf>
    <xf numFmtId="0" fontId="36" fillId="9" borderId="18" xfId="1" applyFont="1" applyFill="1" applyBorder="1" applyAlignment="1">
      <alignment horizontal="center" vertical="center" readingOrder="2"/>
    </xf>
    <xf numFmtId="0" fontId="19" fillId="18" borderId="17" xfId="1" applyFont="1" applyFill="1" applyBorder="1" applyAlignment="1">
      <alignment horizontal="center" vertical="center" readingOrder="2"/>
    </xf>
    <xf numFmtId="0" fontId="19" fillId="18" borderId="18" xfId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297548</xdr:colOff>
      <xdr:row>0</xdr:row>
      <xdr:rowOff>138795</xdr:rowOff>
    </xdr:from>
    <xdr:to>
      <xdr:col>26</xdr:col>
      <xdr:colOff>124148</xdr:colOff>
      <xdr:row>2</xdr:row>
      <xdr:rowOff>194479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BBCEF-7DFD-43DA-8C02-34A88828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192252" y="13879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152400</xdr:colOff>
      <xdr:row>0</xdr:row>
      <xdr:rowOff>103414</xdr:rowOff>
    </xdr:from>
    <xdr:to>
      <xdr:col>25</xdr:col>
      <xdr:colOff>47235</xdr:colOff>
      <xdr:row>2</xdr:row>
      <xdr:rowOff>210387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CA4FC2-796B-48B1-9ED5-F42FE113B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954965" y="103414"/>
          <a:ext cx="1266435" cy="564173"/>
        </a:xfrm>
        <a:prstGeom prst="rect">
          <a:avLst/>
        </a:prstGeom>
      </xdr:spPr>
    </xdr:pic>
    <xdr:clientData/>
  </xdr:twoCellAnchor>
  <xdr:twoCellAnchor editAs="oneCell">
    <xdr:from>
      <xdr:col>1</xdr:col>
      <xdr:colOff>433679</xdr:colOff>
      <xdr:row>0</xdr:row>
      <xdr:rowOff>38100</xdr:rowOff>
    </xdr:from>
    <xdr:to>
      <xdr:col>1</xdr:col>
      <xdr:colOff>1246416</xdr:colOff>
      <xdr:row>1</xdr:row>
      <xdr:rowOff>171559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49DD8D-47C1-4168-8D8B-A6764BFC8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891370" y="38100"/>
          <a:ext cx="812737" cy="3620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1707248</xdr:colOff>
      <xdr:row>19</xdr:row>
      <xdr:rowOff>117023</xdr:rowOff>
    </xdr:from>
    <xdr:to>
      <xdr:col>21</xdr:col>
      <xdr:colOff>260219</xdr:colOff>
      <xdr:row>21</xdr:row>
      <xdr:rowOff>58407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3D9CF7-5B48-4718-9544-A472942A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423710" y="610416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190500</xdr:colOff>
      <xdr:row>19</xdr:row>
      <xdr:rowOff>81642</xdr:rowOff>
    </xdr:from>
    <xdr:to>
      <xdr:col>20</xdr:col>
      <xdr:colOff>1456935</xdr:colOff>
      <xdr:row>21</xdr:row>
      <xdr:rowOff>74315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93DFB8-F968-4C0B-B7FB-C081268F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186423" y="6068785"/>
          <a:ext cx="1266435" cy="5641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1843319</xdr:colOff>
      <xdr:row>20</xdr:row>
      <xdr:rowOff>144239</xdr:rowOff>
    </xdr:from>
    <xdr:to>
      <xdr:col>22</xdr:col>
      <xdr:colOff>505150</xdr:colOff>
      <xdr:row>22</xdr:row>
      <xdr:rowOff>85623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12022-18D0-42CD-9930-70425E61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498423" y="7328810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326571</xdr:colOff>
      <xdr:row>20</xdr:row>
      <xdr:rowOff>108858</xdr:rowOff>
    </xdr:from>
    <xdr:to>
      <xdr:col>21</xdr:col>
      <xdr:colOff>1593006</xdr:colOff>
      <xdr:row>22</xdr:row>
      <xdr:rowOff>101531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C705F0-2BFB-43F4-AF11-31BE088D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261136" y="7293429"/>
          <a:ext cx="1266435" cy="5641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210463</xdr:colOff>
      <xdr:row>14</xdr:row>
      <xdr:rowOff>35381</xdr:rowOff>
    </xdr:from>
    <xdr:to>
      <xdr:col>23</xdr:col>
      <xdr:colOff>42505</xdr:colOff>
      <xdr:row>15</xdr:row>
      <xdr:rowOff>262515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900F5-04CD-4E7B-B4D4-D7E8C08B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280709" y="478427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299357</xdr:colOff>
      <xdr:row>14</xdr:row>
      <xdr:rowOff>0</xdr:rowOff>
    </xdr:from>
    <xdr:to>
      <xdr:col>21</xdr:col>
      <xdr:colOff>1565792</xdr:colOff>
      <xdr:row>15</xdr:row>
      <xdr:rowOff>278423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DB360-52C2-4B0F-9EF1-1412105D1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043422" y="4748893"/>
          <a:ext cx="1266435" cy="5641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468998</xdr:colOff>
      <xdr:row>1</xdr:row>
      <xdr:rowOff>159206</xdr:rowOff>
    </xdr:from>
    <xdr:to>
      <xdr:col>10</xdr:col>
      <xdr:colOff>295598</xdr:colOff>
      <xdr:row>2</xdr:row>
      <xdr:rowOff>386340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14BB8F-BBE0-4F16-89FA-58932437F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93602" y="21635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123825</xdr:rowOff>
    </xdr:from>
    <xdr:to>
      <xdr:col>9</xdr:col>
      <xdr:colOff>218685</xdr:colOff>
      <xdr:row>2</xdr:row>
      <xdr:rowOff>402248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E38F3F-92E0-4F04-ACD4-BEC37709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756315" y="180975"/>
          <a:ext cx="1266435" cy="564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478523</xdr:colOff>
      <xdr:row>2</xdr:row>
      <xdr:rowOff>130631</xdr:rowOff>
    </xdr:from>
    <xdr:to>
      <xdr:col>9</xdr:col>
      <xdr:colOff>305123</xdr:colOff>
      <xdr:row>3</xdr:row>
      <xdr:rowOff>72015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1F1E0-7174-4417-9AA3-30D23AB78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69877" y="45448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2</xdr:row>
      <xdr:rowOff>95250</xdr:rowOff>
    </xdr:from>
    <xdr:to>
      <xdr:col>8</xdr:col>
      <xdr:colOff>228210</xdr:colOff>
      <xdr:row>3</xdr:row>
      <xdr:rowOff>87923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EAAB45-DA9C-4C6D-9213-B16BCCE3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32590" y="419100"/>
          <a:ext cx="1266435" cy="56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652096</xdr:colOff>
      <xdr:row>0</xdr:row>
      <xdr:rowOff>293077</xdr:rowOff>
    </xdr:from>
    <xdr:to>
      <xdr:col>10</xdr:col>
      <xdr:colOff>468438</xdr:colOff>
      <xdr:row>0</xdr:row>
      <xdr:rowOff>805961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1D30C-6DF3-4C7F-9B97-5EE5377C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780216" y="293077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138091</xdr:colOff>
      <xdr:row>0</xdr:row>
      <xdr:rowOff>197825</xdr:rowOff>
    </xdr:from>
    <xdr:to>
      <xdr:col>2</xdr:col>
      <xdr:colOff>261526</xdr:colOff>
      <xdr:row>0</xdr:row>
      <xdr:rowOff>761998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8D737-D658-4A4A-9AB9-05DB4E8E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5244571" y="197825"/>
          <a:ext cx="1266435" cy="564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586659</xdr:colOff>
      <xdr:row>2</xdr:row>
      <xdr:rowOff>147440</xdr:rowOff>
    </xdr:from>
    <xdr:to>
      <xdr:col>11</xdr:col>
      <xdr:colOff>415501</xdr:colOff>
      <xdr:row>3</xdr:row>
      <xdr:rowOff>346559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244345-7796-4C74-8F22-1B95E4586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493117" y="51723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8</xdr:col>
      <xdr:colOff>437029</xdr:colOff>
      <xdr:row>2</xdr:row>
      <xdr:rowOff>112059</xdr:rowOff>
    </xdr:from>
    <xdr:to>
      <xdr:col>10</xdr:col>
      <xdr:colOff>336346</xdr:colOff>
      <xdr:row>3</xdr:row>
      <xdr:rowOff>362467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DF54C-5E8C-49C5-9E32-1F1122B8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2255830" y="481853"/>
          <a:ext cx="1266435" cy="564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488048</xdr:colOff>
      <xdr:row>0</xdr:row>
      <xdr:rowOff>168731</xdr:rowOff>
    </xdr:from>
    <xdr:to>
      <xdr:col>9</xdr:col>
      <xdr:colOff>314648</xdr:colOff>
      <xdr:row>1</xdr:row>
      <xdr:rowOff>414915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C68D8B-7454-4B54-B4A9-9111024D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60352" y="16873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133350</xdr:rowOff>
    </xdr:from>
    <xdr:to>
      <xdr:col>8</xdr:col>
      <xdr:colOff>237735</xdr:colOff>
      <xdr:row>1</xdr:row>
      <xdr:rowOff>430823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6D1289-4238-4CA2-9CE2-F6AB015F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23065" y="133350"/>
          <a:ext cx="1266435" cy="564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49898</xdr:colOff>
      <xdr:row>6</xdr:row>
      <xdr:rowOff>206831</xdr:rowOff>
    </xdr:from>
    <xdr:to>
      <xdr:col>8</xdr:col>
      <xdr:colOff>562298</xdr:colOff>
      <xdr:row>8</xdr:row>
      <xdr:rowOff>205365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10FA4-0255-4E25-A30B-673162BC7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502" y="203563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6</xdr:row>
      <xdr:rowOff>171450</xdr:rowOff>
    </xdr:from>
    <xdr:to>
      <xdr:col>7</xdr:col>
      <xdr:colOff>485385</xdr:colOff>
      <xdr:row>8</xdr:row>
      <xdr:rowOff>221273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8F4C54-039D-4473-86B3-F22F6086C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61215" y="2000250"/>
          <a:ext cx="1266435" cy="56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11798</xdr:colOff>
      <xdr:row>0</xdr:row>
      <xdr:rowOff>159206</xdr:rowOff>
    </xdr:from>
    <xdr:to>
      <xdr:col>8</xdr:col>
      <xdr:colOff>524198</xdr:colOff>
      <xdr:row>1</xdr:row>
      <xdr:rowOff>405390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ECB54E-35B4-4864-B3A9-8B1645A2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36602" y="15920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0</xdr:row>
      <xdr:rowOff>123825</xdr:rowOff>
    </xdr:from>
    <xdr:to>
      <xdr:col>7</xdr:col>
      <xdr:colOff>447285</xdr:colOff>
      <xdr:row>1</xdr:row>
      <xdr:rowOff>421298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44137C-019D-4E24-BEAC-476DA49FE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99315" y="123825"/>
          <a:ext cx="1266435" cy="5641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659498</xdr:colOff>
      <xdr:row>0</xdr:row>
      <xdr:rowOff>159206</xdr:rowOff>
    </xdr:from>
    <xdr:to>
      <xdr:col>12</xdr:col>
      <xdr:colOff>486098</xdr:colOff>
      <xdr:row>1</xdr:row>
      <xdr:rowOff>281565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5EB73-4438-4585-B6AD-391E4358A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431502" y="15920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0</xdr:row>
      <xdr:rowOff>123825</xdr:rowOff>
    </xdr:from>
    <xdr:to>
      <xdr:col>11</xdr:col>
      <xdr:colOff>409185</xdr:colOff>
      <xdr:row>1</xdr:row>
      <xdr:rowOff>297473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802A2-0E32-496B-961A-749CBBA2D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194215" y="123825"/>
          <a:ext cx="1266435" cy="5641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1741885</xdr:colOff>
      <xdr:row>18</xdr:row>
      <xdr:rowOff>208563</xdr:rowOff>
    </xdr:from>
    <xdr:to>
      <xdr:col>21</xdr:col>
      <xdr:colOff>257498</xdr:colOff>
      <xdr:row>20</xdr:row>
      <xdr:rowOff>149947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C81B8-43A5-4699-8F9B-048DF3467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838866" y="6235290"/>
          <a:ext cx="507204" cy="521543"/>
        </a:xfrm>
        <a:prstGeom prst="rect">
          <a:avLst/>
        </a:prstGeom>
      </xdr:spPr>
    </xdr:pic>
    <xdr:clientData/>
  </xdr:twoCellAnchor>
  <xdr:twoCellAnchor editAs="oneCell">
    <xdr:from>
      <xdr:col>20</xdr:col>
      <xdr:colOff>225137</xdr:colOff>
      <xdr:row>18</xdr:row>
      <xdr:rowOff>173182</xdr:rowOff>
    </xdr:from>
    <xdr:to>
      <xdr:col>20</xdr:col>
      <xdr:colOff>1491572</xdr:colOff>
      <xdr:row>20</xdr:row>
      <xdr:rowOff>165855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4E318-F33F-4C1D-81FE-8055BCCFD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596383" y="6199909"/>
          <a:ext cx="1266435" cy="572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113976</xdr:colOff>
      <xdr:row>19</xdr:row>
      <xdr:rowOff>744</xdr:rowOff>
    </xdr:from>
    <xdr:to>
      <xdr:col>21</xdr:col>
      <xdr:colOff>626376</xdr:colOff>
      <xdr:row>19</xdr:row>
      <xdr:rowOff>513628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7B3A8-2118-423C-A237-77397D436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469988" y="637383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467591</xdr:colOff>
      <xdr:row>18</xdr:row>
      <xdr:rowOff>259772</xdr:rowOff>
    </xdr:from>
    <xdr:to>
      <xdr:col>20</xdr:col>
      <xdr:colOff>1734026</xdr:colOff>
      <xdr:row>19</xdr:row>
      <xdr:rowOff>529536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0156FC-7909-4BA7-8DDE-4FB3C1DFA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232701" y="6338454"/>
          <a:ext cx="1266435" cy="5641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defaultRowHeight="18" x14ac:dyDescent="0.45"/>
  <cols>
    <col min="1" max="1" width="4.375" customWidth="1"/>
    <col min="2" max="2" width="22.375" style="93" customWidth="1"/>
    <col min="3" max="3" width="6.125" style="94" bestFit="1" customWidth="1"/>
    <col min="4" max="16" width="2.375" style="94" customWidth="1"/>
    <col min="17" max="17" width="2.375" style="93" customWidth="1"/>
    <col min="18" max="23" width="2.375" customWidth="1"/>
  </cols>
  <sheetData>
    <row r="1" spans="1:23" x14ac:dyDescent="0.2">
      <c r="A1" s="130" t="s">
        <v>99</v>
      </c>
      <c r="B1" s="136"/>
      <c r="C1" s="130" t="s">
        <v>165</v>
      </c>
      <c r="D1" s="131"/>
      <c r="E1" s="132"/>
      <c r="F1" s="132"/>
      <c r="G1" s="132"/>
      <c r="H1" s="133"/>
      <c r="I1" s="134" t="s">
        <v>166</v>
      </c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5"/>
    </row>
    <row r="2" spans="1:23" x14ac:dyDescent="0.2">
      <c r="A2" s="136"/>
      <c r="B2" s="136"/>
      <c r="C2" s="136"/>
      <c r="D2" s="137">
        <v>1</v>
      </c>
      <c r="E2" s="137">
        <v>2</v>
      </c>
      <c r="F2" s="137">
        <v>3</v>
      </c>
      <c r="G2" s="137">
        <v>4</v>
      </c>
      <c r="H2" s="137">
        <v>5</v>
      </c>
      <c r="I2" s="137">
        <v>6</v>
      </c>
      <c r="J2" s="137">
        <v>7</v>
      </c>
      <c r="K2" s="137">
        <v>8</v>
      </c>
      <c r="L2" s="137">
        <v>9</v>
      </c>
      <c r="M2" s="137">
        <v>10</v>
      </c>
      <c r="N2" s="137">
        <v>11</v>
      </c>
      <c r="O2" s="137">
        <v>12</v>
      </c>
      <c r="P2" s="137">
        <v>13</v>
      </c>
      <c r="Q2" s="137">
        <v>14</v>
      </c>
      <c r="R2" s="137">
        <v>15</v>
      </c>
      <c r="S2" s="137">
        <v>16</v>
      </c>
      <c r="T2" s="137">
        <v>17</v>
      </c>
      <c r="U2" s="137">
        <v>18</v>
      </c>
      <c r="V2" s="137">
        <v>19</v>
      </c>
      <c r="W2" s="137">
        <v>20</v>
      </c>
    </row>
    <row r="3" spans="1:23" ht="29.25" x14ac:dyDescent="0.2">
      <c r="A3" s="138"/>
      <c r="B3" s="136" t="s">
        <v>100</v>
      </c>
      <c r="C3" s="138"/>
      <c r="D3" s="139" t="s">
        <v>167</v>
      </c>
      <c r="E3" s="139" t="s">
        <v>168</v>
      </c>
      <c r="F3" s="139" t="s">
        <v>169</v>
      </c>
      <c r="G3" s="139" t="s">
        <v>170</v>
      </c>
      <c r="H3" s="139" t="s">
        <v>171</v>
      </c>
      <c r="I3" s="139" t="s">
        <v>172</v>
      </c>
      <c r="J3" s="139" t="s">
        <v>173</v>
      </c>
      <c r="K3" s="139" t="s">
        <v>174</v>
      </c>
      <c r="L3" s="139" t="s">
        <v>175</v>
      </c>
      <c r="M3" s="139" t="s">
        <v>176</v>
      </c>
      <c r="N3" s="139" t="s">
        <v>177</v>
      </c>
      <c r="O3" s="139" t="s">
        <v>178</v>
      </c>
      <c r="P3" s="140"/>
      <c r="Q3" s="140"/>
      <c r="R3" s="140"/>
      <c r="S3" s="140"/>
      <c r="T3" s="140"/>
      <c r="U3" s="140"/>
      <c r="V3" s="140"/>
      <c r="W3" s="140"/>
    </row>
    <row r="4" spans="1:23" x14ac:dyDescent="0.45">
      <c r="A4" s="106">
        <v>1</v>
      </c>
      <c r="B4" s="107" t="s">
        <v>133</v>
      </c>
      <c r="C4" s="106" t="s">
        <v>179</v>
      </c>
      <c r="D4" s="141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x14ac:dyDescent="0.45">
      <c r="A5" s="106">
        <v>2</v>
      </c>
      <c r="B5" s="107" t="s">
        <v>180</v>
      </c>
      <c r="C5" s="106" t="s">
        <v>179</v>
      </c>
      <c r="D5" s="141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x14ac:dyDescent="0.45">
      <c r="A6" s="106">
        <v>3</v>
      </c>
      <c r="B6" s="142" t="s">
        <v>181</v>
      </c>
      <c r="C6" s="106" t="s">
        <v>182</v>
      </c>
      <c r="D6" s="141"/>
      <c r="E6" s="141"/>
      <c r="F6" s="141"/>
      <c r="G6" s="141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3" x14ac:dyDescent="0.45">
      <c r="A7" s="106">
        <v>4</v>
      </c>
      <c r="B7" s="107" t="s">
        <v>183</v>
      </c>
      <c r="C7" s="106"/>
      <c r="D7" s="106"/>
      <c r="E7" s="106"/>
      <c r="F7" s="106"/>
      <c r="G7" s="141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</row>
    <row r="8" spans="1:23" x14ac:dyDescent="0.45">
      <c r="A8" s="106">
        <v>5</v>
      </c>
      <c r="B8" s="143" t="s">
        <v>56</v>
      </c>
      <c r="C8" s="106" t="s">
        <v>182</v>
      </c>
      <c r="D8" s="106"/>
      <c r="E8" s="106"/>
      <c r="F8" s="106"/>
      <c r="G8" s="141"/>
      <c r="H8" s="141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3" x14ac:dyDescent="0.45">
      <c r="A9" s="106">
        <v>6</v>
      </c>
      <c r="B9" s="144" t="s">
        <v>164</v>
      </c>
      <c r="C9" s="106" t="s">
        <v>182</v>
      </c>
      <c r="D9" s="106"/>
      <c r="E9" s="106"/>
      <c r="F9" s="106"/>
      <c r="G9" s="106"/>
      <c r="H9" s="141"/>
      <c r="I9" s="141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3" x14ac:dyDescent="0.45">
      <c r="A10" s="106">
        <v>7</v>
      </c>
      <c r="B10" s="142" t="s">
        <v>181</v>
      </c>
      <c r="C10" s="106" t="s">
        <v>184</v>
      </c>
      <c r="D10" s="106"/>
      <c r="E10" s="106"/>
      <c r="F10" s="106"/>
      <c r="G10" s="106"/>
      <c r="H10" s="141"/>
      <c r="I10" s="141"/>
      <c r="J10" s="141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x14ac:dyDescent="0.45">
      <c r="A11" s="106">
        <v>8</v>
      </c>
      <c r="B11" s="143" t="s">
        <v>56</v>
      </c>
      <c r="C11" s="106" t="s">
        <v>184</v>
      </c>
      <c r="D11" s="106"/>
      <c r="E11" s="106"/>
      <c r="F11" s="106"/>
      <c r="G11" s="106"/>
      <c r="H11" s="106"/>
      <c r="I11" s="141"/>
      <c r="J11" s="141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x14ac:dyDescent="0.45">
      <c r="A12" s="106">
        <v>9</v>
      </c>
      <c r="B12" s="145" t="s">
        <v>0</v>
      </c>
      <c r="C12" s="106" t="s">
        <v>182</v>
      </c>
      <c r="D12" s="106"/>
      <c r="E12" s="106"/>
      <c r="F12" s="106"/>
      <c r="G12" s="106"/>
      <c r="H12" s="106"/>
      <c r="I12" s="141"/>
      <c r="J12" s="141"/>
      <c r="K12" s="141"/>
      <c r="L12" s="106"/>
      <c r="M12" s="106"/>
      <c r="N12" s="106"/>
      <c r="O12" s="106"/>
      <c r="P12" s="106"/>
      <c r="Q12" s="107"/>
      <c r="R12" s="146"/>
      <c r="S12" s="146"/>
      <c r="T12" s="146"/>
      <c r="U12" s="146"/>
      <c r="V12" s="146"/>
      <c r="W12" s="146"/>
    </row>
    <row r="13" spans="1:23" x14ac:dyDescent="0.45">
      <c r="A13" s="106">
        <v>10</v>
      </c>
      <c r="B13" s="147" t="s">
        <v>164</v>
      </c>
      <c r="C13" s="106" t="s">
        <v>184</v>
      </c>
      <c r="D13" s="106"/>
      <c r="E13" s="106"/>
      <c r="F13" s="106"/>
      <c r="G13" s="106"/>
      <c r="H13" s="106"/>
      <c r="I13" s="106"/>
      <c r="J13" s="141"/>
      <c r="K13" s="141"/>
      <c r="L13" s="141"/>
      <c r="M13" s="106"/>
      <c r="N13" s="106"/>
      <c r="O13" s="106"/>
      <c r="P13" s="106"/>
      <c r="Q13" s="107"/>
      <c r="R13" s="146"/>
      <c r="S13" s="146"/>
      <c r="T13" s="146"/>
      <c r="U13" s="146"/>
      <c r="V13" s="146"/>
      <c r="W13" s="146"/>
    </row>
    <row r="14" spans="1:23" x14ac:dyDescent="0.45">
      <c r="A14" s="106">
        <v>11</v>
      </c>
      <c r="B14" s="145" t="s">
        <v>0</v>
      </c>
      <c r="C14" s="106" t="s">
        <v>184</v>
      </c>
      <c r="D14" s="106"/>
      <c r="E14" s="106"/>
      <c r="F14" s="106"/>
      <c r="G14" s="106"/>
      <c r="H14" s="106"/>
      <c r="I14" s="106"/>
      <c r="J14" s="141"/>
      <c r="K14" s="141"/>
      <c r="L14" s="141"/>
      <c r="M14" s="106"/>
      <c r="N14" s="106"/>
      <c r="O14" s="106"/>
      <c r="P14" s="106"/>
      <c r="Q14" s="107"/>
      <c r="R14" s="146"/>
      <c r="S14" s="146"/>
      <c r="T14" s="146"/>
      <c r="U14" s="146"/>
      <c r="V14" s="146"/>
      <c r="W14" s="146"/>
    </row>
    <row r="15" spans="1:23" x14ac:dyDescent="0.45">
      <c r="C15" s="148"/>
    </row>
    <row r="16" spans="1:23" x14ac:dyDescent="0.45">
      <c r="C16" s="14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E31" sqref="E3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hidden="1" customWidth="1"/>
    <col min="11" max="11" width="15.75" style="3" hidden="1" customWidth="1"/>
    <col min="12" max="12" width="1.75" style="3" customWidth="1"/>
    <col min="13" max="13" width="20.75" style="3" customWidth="1"/>
    <col min="14" max="14" width="10.75" hidden="1" customWidth="1"/>
    <col min="15" max="15" width="15.75" hidden="1" customWidth="1"/>
    <col min="16" max="16" width="1.75" hidden="1" customWidth="1"/>
    <col min="17" max="17" width="15.75" hidden="1" customWidth="1"/>
    <col min="18" max="18" width="10.75" hidden="1" customWidth="1"/>
    <col min="19" max="19" width="20.75" hidden="1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160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'اطلاعات پایه'!B19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272" t="s">
        <v>1</v>
      </c>
      <c r="D4" s="272" t="s">
        <v>2</v>
      </c>
      <c r="E4" s="274" t="s">
        <v>3</v>
      </c>
      <c r="F4" s="274" t="s">
        <v>41</v>
      </c>
      <c r="G4" s="83" t="s">
        <v>92</v>
      </c>
      <c r="H4" s="55"/>
      <c r="I4" s="258" t="s">
        <v>73</v>
      </c>
      <c r="J4" s="85"/>
      <c r="K4" s="86"/>
      <c r="L4" s="55"/>
      <c r="M4" s="83" t="s">
        <v>72</v>
      </c>
      <c r="N4" s="85"/>
      <c r="O4" s="89"/>
      <c r="P4" s="55"/>
      <c r="Q4" s="305" t="s">
        <v>71</v>
      </c>
      <c r="R4" s="306"/>
      <c r="S4" s="307"/>
      <c r="T4" s="59"/>
      <c r="U4" s="272" t="s">
        <v>145</v>
      </c>
    </row>
    <row r="5" spans="1:21" s="5" customFormat="1" ht="41.25" customHeight="1" x14ac:dyDescent="0.2">
      <c r="A5"/>
      <c r="B5" s="44"/>
      <c r="C5" s="273"/>
      <c r="D5" s="273"/>
      <c r="E5" s="275"/>
      <c r="F5" s="275"/>
      <c r="G5" s="83" t="s">
        <v>144</v>
      </c>
      <c r="H5" s="55"/>
      <c r="I5" s="108" t="s">
        <v>145</v>
      </c>
      <c r="J5" s="87" t="s">
        <v>41</v>
      </c>
      <c r="K5" s="108" t="s">
        <v>147</v>
      </c>
      <c r="L5" s="55"/>
      <c r="M5" s="108" t="s">
        <v>145</v>
      </c>
      <c r="N5" s="83" t="s">
        <v>41</v>
      </c>
      <c r="O5" s="108" t="s">
        <v>147</v>
      </c>
      <c r="P5" s="55"/>
      <c r="Q5" s="83" t="s">
        <v>31</v>
      </c>
      <c r="R5" s="88" t="s">
        <v>162</v>
      </c>
      <c r="S5" s="83" t="s">
        <v>146</v>
      </c>
      <c r="T5" s="59"/>
      <c r="U5" s="273"/>
    </row>
    <row r="6" spans="1:21" ht="22.5" x14ac:dyDescent="0.2">
      <c r="B6" s="44"/>
      <c r="C6" s="315" t="s">
        <v>217</v>
      </c>
      <c r="D6" s="294" t="s">
        <v>38</v>
      </c>
      <c r="E6" s="7" t="s">
        <v>34</v>
      </c>
      <c r="F6" s="282">
        <f>'اطلاعات پایه'!C6</f>
        <v>0</v>
      </c>
      <c r="G6" s="282">
        <v>67</v>
      </c>
      <c r="H6" s="55"/>
      <c r="I6" s="282">
        <v>192</v>
      </c>
      <c r="J6" s="269">
        <f>IF('اطلاعات پایه'!C6&lt;=200,0,IF(AND('اطلاعات پایه'!C6&gt;200,'اطلاعات پایه'!C6&lt;=500),'اطلاعات پایه'!C6-200,IF('اطلاعات پایه'!C6&gt;500,300,0)))</f>
        <v>0</v>
      </c>
      <c r="K6" s="282">
        <f>J6*I6/1000</f>
        <v>0</v>
      </c>
      <c r="L6" s="55"/>
      <c r="M6" s="282">
        <v>162</v>
      </c>
      <c r="N6" s="282">
        <f>IF('اطلاعات پایه'!C6&lt;=500,0,IF('اطلاعات پایه'!C6&gt;500,'اطلاعات پایه'!C6-500,0))</f>
        <v>0</v>
      </c>
      <c r="O6" s="282">
        <f>N6*M6/1000</f>
        <v>0</v>
      </c>
      <c r="P6" s="55"/>
      <c r="Q6" s="282">
        <f>G6+K6+O6</f>
        <v>67</v>
      </c>
      <c r="R6" s="311">
        <f>'اطلاعات پایه'!D6</f>
        <v>1</v>
      </c>
      <c r="S6" s="282">
        <f>R6*Q6</f>
        <v>67</v>
      </c>
      <c r="T6" s="59"/>
      <c r="U6" s="269" t="e">
        <f>S6*1000/F6</f>
        <v>#DIV/0!</v>
      </c>
    </row>
    <row r="7" spans="1:21" ht="22.5" x14ac:dyDescent="0.2">
      <c r="B7" s="44"/>
      <c r="C7" s="315"/>
      <c r="D7" s="294"/>
      <c r="E7" s="7" t="s">
        <v>80</v>
      </c>
      <c r="F7" s="282"/>
      <c r="G7" s="282"/>
      <c r="H7" s="55"/>
      <c r="I7" s="282"/>
      <c r="J7" s="270"/>
      <c r="K7" s="282"/>
      <c r="L7" s="55"/>
      <c r="M7" s="282"/>
      <c r="N7" s="282"/>
      <c r="O7" s="282"/>
      <c r="P7" s="55"/>
      <c r="Q7" s="282"/>
      <c r="R7" s="311"/>
      <c r="S7" s="282"/>
      <c r="T7" s="59"/>
      <c r="U7" s="270"/>
    </row>
    <row r="8" spans="1:21" ht="22.5" x14ac:dyDescent="0.2">
      <c r="B8" s="44"/>
      <c r="C8" s="315"/>
      <c r="D8" s="294"/>
      <c r="E8" s="7" t="s">
        <v>35</v>
      </c>
      <c r="F8" s="282"/>
      <c r="G8" s="282"/>
      <c r="H8" s="55"/>
      <c r="I8" s="282"/>
      <c r="J8" s="270"/>
      <c r="K8" s="282"/>
      <c r="L8" s="55"/>
      <c r="M8" s="282"/>
      <c r="N8" s="282"/>
      <c r="O8" s="282"/>
      <c r="P8" s="55"/>
      <c r="Q8" s="282"/>
      <c r="R8" s="311"/>
      <c r="S8" s="282"/>
      <c r="T8" s="59"/>
      <c r="U8" s="270"/>
    </row>
    <row r="9" spans="1:21" ht="22.5" x14ac:dyDescent="0.2">
      <c r="B9" s="44"/>
      <c r="C9" s="315"/>
      <c r="D9" s="294"/>
      <c r="E9" s="7" t="s">
        <v>156</v>
      </c>
      <c r="F9" s="282"/>
      <c r="G9" s="282"/>
      <c r="H9" s="55"/>
      <c r="I9" s="282"/>
      <c r="J9" s="270"/>
      <c r="K9" s="282"/>
      <c r="L9" s="55"/>
      <c r="M9" s="282"/>
      <c r="N9" s="282"/>
      <c r="O9" s="282"/>
      <c r="P9" s="55"/>
      <c r="Q9" s="282"/>
      <c r="R9" s="311"/>
      <c r="S9" s="282"/>
      <c r="T9" s="59"/>
      <c r="U9" s="270"/>
    </row>
    <row r="10" spans="1:21" ht="22.5" x14ac:dyDescent="0.2">
      <c r="B10" s="44"/>
      <c r="C10" s="315"/>
      <c r="D10" s="294"/>
      <c r="E10" s="7" t="s">
        <v>40</v>
      </c>
      <c r="F10" s="282"/>
      <c r="G10" s="282"/>
      <c r="H10" s="55"/>
      <c r="I10" s="282"/>
      <c r="J10" s="271"/>
      <c r="K10" s="282"/>
      <c r="L10" s="55"/>
      <c r="M10" s="282"/>
      <c r="N10" s="282"/>
      <c r="O10" s="282"/>
      <c r="P10" s="55"/>
      <c r="Q10" s="282"/>
      <c r="R10" s="311"/>
      <c r="S10" s="282"/>
      <c r="T10" s="59"/>
      <c r="U10" s="271"/>
    </row>
    <row r="11" spans="1:21" ht="37.5" customHeight="1" x14ac:dyDescent="0.2">
      <c r="B11" s="44"/>
      <c r="C11" s="315"/>
      <c r="D11" s="295" t="s">
        <v>44</v>
      </c>
      <c r="E11" s="21" t="s">
        <v>10</v>
      </c>
      <c r="F11" s="281">
        <f>F6</f>
        <v>0</v>
      </c>
      <c r="G11" s="281">
        <v>18</v>
      </c>
      <c r="H11" s="55"/>
      <c r="I11" s="281">
        <v>83</v>
      </c>
      <c r="J11" s="281">
        <f>J6</f>
        <v>0</v>
      </c>
      <c r="K11" s="281">
        <f>J11*I11/1000</f>
        <v>0</v>
      </c>
      <c r="L11" s="55"/>
      <c r="M11" s="281">
        <v>63</v>
      </c>
      <c r="N11" s="281">
        <f>N6</f>
        <v>0</v>
      </c>
      <c r="O11" s="281">
        <f>N11*M11/1000</f>
        <v>0</v>
      </c>
      <c r="P11" s="55"/>
      <c r="Q11" s="281">
        <f>G11+K11+O11</f>
        <v>18</v>
      </c>
      <c r="R11" s="312">
        <f>R6</f>
        <v>1</v>
      </c>
      <c r="S11" s="281">
        <f>R11*Q11</f>
        <v>18</v>
      </c>
      <c r="T11" s="59"/>
      <c r="U11" s="281" t="e">
        <f>S11*1000/F11</f>
        <v>#DIV/0!</v>
      </c>
    </row>
    <row r="12" spans="1:21" ht="22.5" x14ac:dyDescent="0.2">
      <c r="B12" s="44"/>
      <c r="C12" s="315"/>
      <c r="D12" s="295"/>
      <c r="E12" s="21" t="s">
        <v>47</v>
      </c>
      <c r="F12" s="281"/>
      <c r="G12" s="281"/>
      <c r="H12" s="55"/>
      <c r="I12" s="281"/>
      <c r="J12" s="281"/>
      <c r="K12" s="281"/>
      <c r="L12" s="55"/>
      <c r="M12" s="281"/>
      <c r="N12" s="281"/>
      <c r="O12" s="281"/>
      <c r="P12" s="55"/>
      <c r="Q12" s="281"/>
      <c r="R12" s="312"/>
      <c r="S12" s="281"/>
      <c r="T12" s="59"/>
      <c r="U12" s="281"/>
    </row>
    <row r="13" spans="1:21" ht="22.5" x14ac:dyDescent="0.2">
      <c r="B13" s="44"/>
      <c r="C13" s="315"/>
      <c r="D13" s="295"/>
      <c r="E13" s="21" t="s">
        <v>11</v>
      </c>
      <c r="F13" s="281"/>
      <c r="G13" s="281"/>
      <c r="H13" s="55"/>
      <c r="I13" s="281"/>
      <c r="J13" s="281"/>
      <c r="K13" s="281"/>
      <c r="L13" s="55"/>
      <c r="M13" s="281"/>
      <c r="N13" s="281"/>
      <c r="O13" s="281"/>
      <c r="P13" s="55"/>
      <c r="Q13" s="281"/>
      <c r="R13" s="312"/>
      <c r="S13" s="281"/>
      <c r="T13" s="59"/>
      <c r="U13" s="281"/>
    </row>
    <row r="14" spans="1:21" ht="22.5" x14ac:dyDescent="0.2">
      <c r="B14" s="44"/>
      <c r="C14" s="315"/>
      <c r="D14" s="295"/>
      <c r="E14" s="21" t="s">
        <v>12</v>
      </c>
      <c r="F14" s="281"/>
      <c r="G14" s="281"/>
      <c r="H14" s="55"/>
      <c r="I14" s="281"/>
      <c r="J14" s="281"/>
      <c r="K14" s="281"/>
      <c r="L14" s="55"/>
      <c r="M14" s="281"/>
      <c r="N14" s="281"/>
      <c r="O14" s="281"/>
      <c r="P14" s="55"/>
      <c r="Q14" s="281"/>
      <c r="R14" s="312"/>
      <c r="S14" s="281"/>
      <c r="T14" s="59"/>
      <c r="U14" s="281"/>
    </row>
    <row r="15" spans="1:21" ht="22.5" x14ac:dyDescent="0.2">
      <c r="B15" s="44"/>
      <c r="C15" s="315"/>
      <c r="D15" s="295"/>
      <c r="E15" s="21" t="s">
        <v>46</v>
      </c>
      <c r="F15" s="281"/>
      <c r="G15" s="281"/>
      <c r="H15" s="55"/>
      <c r="I15" s="281"/>
      <c r="J15" s="281"/>
      <c r="K15" s="281"/>
      <c r="L15" s="55"/>
      <c r="M15" s="281"/>
      <c r="N15" s="281"/>
      <c r="O15" s="281"/>
      <c r="P15" s="55"/>
      <c r="Q15" s="281"/>
      <c r="R15" s="312"/>
      <c r="S15" s="281"/>
      <c r="T15" s="59"/>
      <c r="U15" s="281"/>
    </row>
    <row r="16" spans="1:21" s="177" customFormat="1" ht="22.5" customHeight="1" x14ac:dyDescent="0.25">
      <c r="A16" s="245"/>
      <c r="B16" s="246"/>
      <c r="C16" s="313" t="s">
        <v>77</v>
      </c>
      <c r="D16" s="313"/>
      <c r="E16" s="313"/>
      <c r="F16" s="247"/>
      <c r="G16" s="248">
        <f>G11+G6</f>
        <v>85</v>
      </c>
      <c r="H16" s="238"/>
      <c r="I16" s="248">
        <f>SUM(I6:I15)</f>
        <v>275</v>
      </c>
      <c r="J16" s="248"/>
      <c r="K16" s="248">
        <f>SUM(K6:K15)</f>
        <v>0</v>
      </c>
      <c r="L16" s="238"/>
      <c r="M16" s="248">
        <f>SUM(M6:M15)</f>
        <v>225</v>
      </c>
      <c r="N16" s="248"/>
      <c r="O16" s="248">
        <f>SUM(O6:O15)</f>
        <v>0</v>
      </c>
      <c r="P16" s="238"/>
      <c r="Q16" s="248"/>
      <c r="R16" s="248"/>
      <c r="S16" s="248">
        <f>SUM(S6:S15)</f>
        <v>85</v>
      </c>
      <c r="T16" s="249"/>
      <c r="U16" s="250" t="e">
        <f>SUM(U6:U14)</f>
        <v>#DIV/0!</v>
      </c>
    </row>
    <row r="17" spans="1:21" s="10" customFormat="1" ht="22.5" customHeight="1" x14ac:dyDescent="0.25">
      <c r="A17"/>
      <c r="B17" s="44"/>
      <c r="C17" s="314" t="s">
        <v>195</v>
      </c>
      <c r="D17" s="314"/>
      <c r="E17" s="314"/>
      <c r="F17" s="230"/>
      <c r="G17" s="182">
        <f>G16-G18</f>
        <v>68</v>
      </c>
      <c r="H17" s="171"/>
      <c r="I17" s="182">
        <f>I16-I18</f>
        <v>220</v>
      </c>
      <c r="J17" s="182">
        <f>J16-J18</f>
        <v>0</v>
      </c>
      <c r="K17" s="182">
        <f>K16-K18</f>
        <v>0</v>
      </c>
      <c r="L17" s="171"/>
      <c r="M17" s="182">
        <f>M16-M18</f>
        <v>180</v>
      </c>
      <c r="N17" s="182">
        <f>N16-N18</f>
        <v>0</v>
      </c>
      <c r="O17" s="182">
        <f>O16-O18</f>
        <v>0</v>
      </c>
      <c r="P17" s="171"/>
      <c r="Q17" s="182"/>
      <c r="R17" s="182"/>
      <c r="S17" s="182">
        <f>S16-S18</f>
        <v>68</v>
      </c>
      <c r="T17" s="59"/>
      <c r="U17" s="28" t="e">
        <f>U16-U18</f>
        <v>#DIV/0!</v>
      </c>
    </row>
    <row r="18" spans="1:21" s="177" customFormat="1" ht="22.5" customHeight="1" x14ac:dyDescent="0.25">
      <c r="A18" s="170"/>
      <c r="B18" s="181"/>
      <c r="C18" s="314" t="s">
        <v>214</v>
      </c>
      <c r="D18" s="314"/>
      <c r="E18" s="314"/>
      <c r="F18" s="230"/>
      <c r="G18" s="182">
        <f>G16*0.2</f>
        <v>17</v>
      </c>
      <c r="H18" s="171"/>
      <c r="I18" s="182">
        <f>I16*0.2</f>
        <v>55</v>
      </c>
      <c r="J18" s="182">
        <f>J16*0.2</f>
        <v>0</v>
      </c>
      <c r="K18" s="182">
        <f>K16*0.2</f>
        <v>0</v>
      </c>
      <c r="L18" s="171"/>
      <c r="M18" s="182">
        <f>M16*0.2</f>
        <v>45</v>
      </c>
      <c r="N18" s="182">
        <f>N16*0.2</f>
        <v>0</v>
      </c>
      <c r="O18" s="182">
        <f>O16*0.2</f>
        <v>0</v>
      </c>
      <c r="P18" s="171"/>
      <c r="Q18" s="182"/>
      <c r="R18" s="182"/>
      <c r="S18" s="182">
        <f>S16*0.2</f>
        <v>17</v>
      </c>
      <c r="T18" s="183"/>
      <c r="U18" s="173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151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22.5" customHeight="1" x14ac:dyDescent="0.2">
      <c r="B21" s="59"/>
      <c r="C21" s="290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81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290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'اطلاعات پایه'!B23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6:U10"/>
    <mergeCell ref="K6:K10"/>
    <mergeCell ref="D6:D10"/>
    <mergeCell ref="I6:I10"/>
    <mergeCell ref="G6:G10"/>
    <mergeCell ref="J6:J10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30"/>
  <sheetViews>
    <sheetView rightToLeft="1" view="pageBreakPreview" topLeftCell="A5" zoomScale="70" zoomScaleNormal="100" zoomScaleSheetLayoutView="70" workbookViewId="0">
      <selection activeCell="G5" sqref="G1:V104857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78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'اطلاعات پایه'!B19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272" t="s">
        <v>1</v>
      </c>
      <c r="D4" s="272" t="s">
        <v>2</v>
      </c>
      <c r="E4" s="274" t="s">
        <v>3</v>
      </c>
      <c r="F4" s="274" t="s">
        <v>41</v>
      </c>
      <c r="G4" s="83" t="s">
        <v>92</v>
      </c>
      <c r="H4" s="55"/>
      <c r="I4" s="321" t="s">
        <v>74</v>
      </c>
      <c r="J4" s="322"/>
      <c r="K4" s="323"/>
      <c r="L4" s="55"/>
      <c r="M4" s="321" t="s">
        <v>75</v>
      </c>
      <c r="N4" s="322"/>
      <c r="O4" s="323"/>
      <c r="P4" s="55"/>
      <c r="Q4" s="305" t="s">
        <v>71</v>
      </c>
      <c r="R4" s="306"/>
      <c r="S4" s="307"/>
      <c r="T4" s="55"/>
      <c r="V4" s="272" t="s">
        <v>145</v>
      </c>
    </row>
    <row r="5" spans="1:22" s="5" customFormat="1" ht="41.25" customHeight="1" x14ac:dyDescent="0.2">
      <c r="A5"/>
      <c r="B5" s="44"/>
      <c r="C5" s="273"/>
      <c r="D5" s="273"/>
      <c r="E5" s="275"/>
      <c r="F5" s="275"/>
      <c r="G5" s="83" t="s">
        <v>144</v>
      </c>
      <c r="H5" s="55"/>
      <c r="I5" s="108" t="s">
        <v>145</v>
      </c>
      <c r="J5" s="87" t="s">
        <v>41</v>
      </c>
      <c r="K5" s="108" t="s">
        <v>147</v>
      </c>
      <c r="L5" s="55"/>
      <c r="M5" s="108" t="s">
        <v>145</v>
      </c>
      <c r="N5" s="83" t="s">
        <v>41</v>
      </c>
      <c r="O5" s="108" t="s">
        <v>147</v>
      </c>
      <c r="P5" s="55"/>
      <c r="Q5" s="83" t="s">
        <v>31</v>
      </c>
      <c r="R5" s="88" t="s">
        <v>162</v>
      </c>
      <c r="S5" s="83" t="s">
        <v>146</v>
      </c>
      <c r="T5" s="55"/>
      <c r="U5"/>
      <c r="V5" s="273"/>
    </row>
    <row r="6" spans="1:22" ht="37.5" customHeight="1" x14ac:dyDescent="0.2">
      <c r="B6" s="44"/>
      <c r="C6" s="324" t="s">
        <v>48</v>
      </c>
      <c r="D6" s="327" t="s">
        <v>17</v>
      </c>
      <c r="E6" s="7" t="s">
        <v>18</v>
      </c>
      <c r="F6" s="282">
        <f>'اطلاعات پایه'!C7</f>
        <v>0</v>
      </c>
      <c r="G6" s="282">
        <v>83</v>
      </c>
      <c r="H6" s="55"/>
      <c r="I6" s="282">
        <v>332</v>
      </c>
      <c r="J6" s="282">
        <f>IF('اطلاعات پایه'!C7&lt;=200,0,IF(AND('اطلاعات پایه'!C7&gt;200,'اطلاعات پایه'!C7&lt;=500),'اطلاعات پایه'!C7-200,IF('اطلاعات پایه'!C7&gt;500,300,0)))</f>
        <v>0</v>
      </c>
      <c r="K6" s="282">
        <f>J6*I6/1000</f>
        <v>0</v>
      </c>
      <c r="L6" s="55"/>
      <c r="M6" s="282">
        <v>292</v>
      </c>
      <c r="N6" s="282">
        <f>IF('اطلاعات پایه'!C7&lt;=500,0,IF('اطلاعات پایه'!C7&gt;500,'اطلاعات پایه'!C7-500,0))</f>
        <v>0</v>
      </c>
      <c r="O6" s="282">
        <f>N6*M6/1000</f>
        <v>0</v>
      </c>
      <c r="P6" s="55"/>
      <c r="Q6" s="282">
        <f>G6+K6+O6</f>
        <v>83</v>
      </c>
      <c r="R6" s="311">
        <f>'اطلاعات پایه'!D7</f>
        <v>1</v>
      </c>
      <c r="S6" s="282">
        <f>R6*Q6</f>
        <v>83</v>
      </c>
      <c r="T6" s="55"/>
      <c r="V6" s="282" t="e">
        <f>S6*1000/F6</f>
        <v>#DIV/0!</v>
      </c>
    </row>
    <row r="7" spans="1:22" ht="56.25" x14ac:dyDescent="0.2">
      <c r="B7" s="44"/>
      <c r="C7" s="325"/>
      <c r="D7" s="328"/>
      <c r="E7" s="7" t="s">
        <v>221</v>
      </c>
      <c r="F7" s="282"/>
      <c r="G7" s="282"/>
      <c r="H7" s="55"/>
      <c r="I7" s="282"/>
      <c r="J7" s="282"/>
      <c r="K7" s="282"/>
      <c r="L7" s="55"/>
      <c r="M7" s="282"/>
      <c r="N7" s="282"/>
      <c r="O7" s="282"/>
      <c r="P7" s="55"/>
      <c r="Q7" s="282"/>
      <c r="R7" s="311"/>
      <c r="S7" s="282"/>
      <c r="T7" s="55"/>
      <c r="V7" s="282"/>
    </row>
    <row r="8" spans="1:22" ht="56.25" x14ac:dyDescent="0.2">
      <c r="B8" s="44"/>
      <c r="C8" s="325"/>
      <c r="D8" s="328"/>
      <c r="E8" s="7" t="s">
        <v>222</v>
      </c>
      <c r="F8" s="282"/>
      <c r="G8" s="282"/>
      <c r="H8" s="55"/>
      <c r="I8" s="282"/>
      <c r="J8" s="282"/>
      <c r="K8" s="282"/>
      <c r="L8" s="55"/>
      <c r="M8" s="282"/>
      <c r="N8" s="282"/>
      <c r="O8" s="282"/>
      <c r="P8" s="55"/>
      <c r="Q8" s="282"/>
      <c r="R8" s="311"/>
      <c r="S8" s="282"/>
      <c r="T8" s="55"/>
      <c r="V8" s="282"/>
    </row>
    <row r="9" spans="1:22" ht="37.5" x14ac:dyDescent="0.2">
      <c r="B9" s="44"/>
      <c r="C9" s="325"/>
      <c r="D9" s="329"/>
      <c r="E9" s="7" t="s">
        <v>19</v>
      </c>
      <c r="F9" s="282"/>
      <c r="G9" s="282"/>
      <c r="H9" s="55"/>
      <c r="I9" s="282"/>
      <c r="J9" s="282"/>
      <c r="K9" s="282"/>
      <c r="L9" s="55"/>
      <c r="M9" s="282"/>
      <c r="N9" s="282"/>
      <c r="O9" s="282"/>
      <c r="P9" s="55"/>
      <c r="Q9" s="282"/>
      <c r="R9" s="311"/>
      <c r="S9" s="282"/>
      <c r="T9" s="55"/>
      <c r="V9" s="282"/>
    </row>
    <row r="10" spans="1:22" ht="37.5" customHeight="1" x14ac:dyDescent="0.2">
      <c r="B10" s="44"/>
      <c r="C10" s="325"/>
      <c r="D10" s="317" t="s">
        <v>20</v>
      </c>
      <c r="E10" s="21" t="s">
        <v>21</v>
      </c>
      <c r="F10" s="281">
        <f>F6</f>
        <v>0</v>
      </c>
      <c r="G10" s="281">
        <v>42</v>
      </c>
      <c r="H10" s="55"/>
      <c r="I10" s="281">
        <v>123</v>
      </c>
      <c r="J10" s="281">
        <f>J6</f>
        <v>0</v>
      </c>
      <c r="K10" s="281">
        <f>J10*I10/1000</f>
        <v>0</v>
      </c>
      <c r="L10" s="55"/>
      <c r="M10" s="281">
        <v>113</v>
      </c>
      <c r="N10" s="281">
        <f>N6</f>
        <v>0</v>
      </c>
      <c r="O10" s="281">
        <f>N10*M10/1000</f>
        <v>0</v>
      </c>
      <c r="P10" s="55"/>
      <c r="Q10" s="281">
        <f>G10+K10+O10</f>
        <v>42</v>
      </c>
      <c r="R10" s="312">
        <f>R6</f>
        <v>1</v>
      </c>
      <c r="S10" s="281">
        <f>R10*Q10</f>
        <v>42</v>
      </c>
      <c r="T10" s="55"/>
      <c r="V10" s="281" t="e">
        <f>S10*1000/F10</f>
        <v>#DIV/0!</v>
      </c>
    </row>
    <row r="11" spans="1:22" ht="37.5" x14ac:dyDescent="0.2">
      <c r="B11" s="44"/>
      <c r="C11" s="325"/>
      <c r="D11" s="318"/>
      <c r="E11" s="21" t="s">
        <v>22</v>
      </c>
      <c r="F11" s="281"/>
      <c r="G11" s="281"/>
      <c r="H11" s="55"/>
      <c r="I11" s="281"/>
      <c r="J11" s="281"/>
      <c r="K11" s="281"/>
      <c r="L11" s="55"/>
      <c r="M11" s="281"/>
      <c r="N11" s="281"/>
      <c r="O11" s="281"/>
      <c r="P11" s="55"/>
      <c r="Q11" s="281"/>
      <c r="R11" s="312"/>
      <c r="S11" s="281"/>
      <c r="T11" s="55"/>
      <c r="V11" s="281"/>
    </row>
    <row r="12" spans="1:22" ht="37.5" x14ac:dyDescent="0.2">
      <c r="B12" s="44"/>
      <c r="C12" s="325"/>
      <c r="D12" s="318"/>
      <c r="E12" s="21" t="s">
        <v>23</v>
      </c>
      <c r="F12" s="281"/>
      <c r="G12" s="281"/>
      <c r="H12" s="55"/>
      <c r="I12" s="281"/>
      <c r="J12" s="281"/>
      <c r="K12" s="281"/>
      <c r="L12" s="55"/>
      <c r="M12" s="281"/>
      <c r="N12" s="281"/>
      <c r="O12" s="281"/>
      <c r="P12" s="55"/>
      <c r="Q12" s="281"/>
      <c r="R12" s="312"/>
      <c r="S12" s="281"/>
      <c r="T12" s="55"/>
      <c r="V12" s="281" t="e">
        <f>T12*100000/R12</f>
        <v>#DIV/0!</v>
      </c>
    </row>
    <row r="13" spans="1:22" ht="22.5" x14ac:dyDescent="0.2">
      <c r="B13" s="44"/>
      <c r="C13" s="325"/>
      <c r="D13" s="318"/>
      <c r="E13" s="21" t="s">
        <v>24</v>
      </c>
      <c r="F13" s="281"/>
      <c r="G13" s="281"/>
      <c r="H13" s="55"/>
      <c r="I13" s="281"/>
      <c r="J13" s="281"/>
      <c r="K13" s="281"/>
      <c r="L13" s="55"/>
      <c r="M13" s="281"/>
      <c r="N13" s="281"/>
      <c r="O13" s="281"/>
      <c r="P13" s="55"/>
      <c r="Q13" s="281"/>
      <c r="R13" s="312"/>
      <c r="S13" s="281"/>
      <c r="T13" s="55"/>
      <c r="V13" s="281"/>
    </row>
    <row r="14" spans="1:22" ht="22.5" x14ac:dyDescent="0.2">
      <c r="B14" s="44"/>
      <c r="C14" s="325"/>
      <c r="D14" s="318"/>
      <c r="E14" s="21" t="s">
        <v>25</v>
      </c>
      <c r="F14" s="281"/>
      <c r="G14" s="281"/>
      <c r="H14" s="55"/>
      <c r="I14" s="281"/>
      <c r="J14" s="281"/>
      <c r="K14" s="281"/>
      <c r="L14" s="55"/>
      <c r="M14" s="281"/>
      <c r="N14" s="281"/>
      <c r="O14" s="281"/>
      <c r="P14" s="55"/>
      <c r="Q14" s="281"/>
      <c r="R14" s="312"/>
      <c r="S14" s="281"/>
      <c r="T14" s="55"/>
      <c r="V14" s="281"/>
    </row>
    <row r="15" spans="1:22" ht="22.5" x14ac:dyDescent="0.2">
      <c r="B15" s="44"/>
      <c r="C15" s="325"/>
      <c r="D15" s="318"/>
      <c r="E15" s="21" t="s">
        <v>26</v>
      </c>
      <c r="F15" s="281"/>
      <c r="G15" s="281"/>
      <c r="H15" s="55"/>
      <c r="I15" s="281"/>
      <c r="J15" s="281"/>
      <c r="K15" s="281"/>
      <c r="L15" s="55"/>
      <c r="M15" s="281"/>
      <c r="N15" s="281"/>
      <c r="O15" s="281"/>
      <c r="P15" s="55"/>
      <c r="Q15" s="281"/>
      <c r="R15" s="312"/>
      <c r="S15" s="281"/>
      <c r="T15" s="55"/>
      <c r="V15" s="281"/>
    </row>
    <row r="16" spans="1:22" ht="22.5" x14ac:dyDescent="0.2">
      <c r="B16" s="44"/>
      <c r="C16" s="326"/>
      <c r="D16" s="319"/>
      <c r="E16" s="21" t="s">
        <v>27</v>
      </c>
      <c r="F16" s="281"/>
      <c r="G16" s="281"/>
      <c r="H16" s="55"/>
      <c r="I16" s="281"/>
      <c r="J16" s="281"/>
      <c r="K16" s="281"/>
      <c r="L16" s="55"/>
      <c r="M16" s="281"/>
      <c r="N16" s="281"/>
      <c r="O16" s="281"/>
      <c r="P16" s="55"/>
      <c r="Q16" s="281"/>
      <c r="R16" s="312"/>
      <c r="S16" s="281"/>
      <c r="T16" s="55"/>
      <c r="V16" s="281" t="e">
        <f>V19-V18</f>
        <v>#DIV/0!</v>
      </c>
    </row>
    <row r="17" spans="1:22" s="177" customFormat="1" ht="22.5" customHeight="1" x14ac:dyDescent="0.25">
      <c r="A17" s="170"/>
      <c r="B17" s="181"/>
      <c r="C17" s="316" t="s">
        <v>77</v>
      </c>
      <c r="D17" s="316"/>
      <c r="E17" s="316"/>
      <c r="F17" s="241"/>
      <c r="G17" s="242">
        <f>G10+G6</f>
        <v>125</v>
      </c>
      <c r="H17" s="238"/>
      <c r="I17" s="242">
        <f>SUM(I6:I16)</f>
        <v>455</v>
      </c>
      <c r="J17" s="242"/>
      <c r="K17" s="242">
        <f>SUM(K6:K16)</f>
        <v>0</v>
      </c>
      <c r="L17" s="238"/>
      <c r="M17" s="242">
        <f>SUM(M6:M16)</f>
        <v>405</v>
      </c>
      <c r="N17" s="242"/>
      <c r="O17" s="242">
        <f>SUM(O6:O16)</f>
        <v>0</v>
      </c>
      <c r="P17" s="238"/>
      <c r="Q17" s="242"/>
      <c r="R17" s="242"/>
      <c r="S17" s="242">
        <f>SUM(S6:S16)</f>
        <v>125</v>
      </c>
      <c r="T17" s="171"/>
      <c r="U17" s="170"/>
      <c r="V17" s="184" t="e">
        <f>V10+V6</f>
        <v>#DIV/0!</v>
      </c>
    </row>
    <row r="18" spans="1:22" s="10" customFormat="1" ht="22.5" customHeight="1" x14ac:dyDescent="0.25">
      <c r="A18"/>
      <c r="B18" s="44"/>
      <c r="C18" s="320" t="s">
        <v>195</v>
      </c>
      <c r="D18" s="320"/>
      <c r="E18" s="320"/>
      <c r="F18" s="231"/>
      <c r="G18" s="184">
        <f>G17-G19</f>
        <v>100</v>
      </c>
      <c r="H18" s="171"/>
      <c r="I18" s="184">
        <f>I17-I19</f>
        <v>364</v>
      </c>
      <c r="J18" s="184">
        <f>J17-J19</f>
        <v>0</v>
      </c>
      <c r="K18" s="184">
        <f>K17-K19</f>
        <v>0</v>
      </c>
      <c r="L18" s="171"/>
      <c r="M18" s="184">
        <f>M17-M19</f>
        <v>324</v>
      </c>
      <c r="N18" s="184">
        <f>N17-N19</f>
        <v>0</v>
      </c>
      <c r="O18" s="184">
        <f>O17-O19</f>
        <v>0</v>
      </c>
      <c r="P18" s="171"/>
      <c r="Q18" s="184"/>
      <c r="R18" s="184"/>
      <c r="S18" s="184">
        <f>S17-S19</f>
        <v>100</v>
      </c>
      <c r="T18" s="55"/>
      <c r="U18"/>
      <c r="V18" s="30" t="e">
        <f>V17-V19</f>
        <v>#DIV/0!</v>
      </c>
    </row>
    <row r="19" spans="1:22" s="177" customFormat="1" ht="22.5" customHeight="1" x14ac:dyDescent="0.25">
      <c r="A19" s="170"/>
      <c r="B19" s="181"/>
      <c r="C19" s="320" t="s">
        <v>214</v>
      </c>
      <c r="D19" s="320"/>
      <c r="E19" s="320"/>
      <c r="F19" s="231"/>
      <c r="G19" s="184">
        <f>G17*0.2</f>
        <v>25</v>
      </c>
      <c r="H19" s="171"/>
      <c r="I19" s="184">
        <f t="shared" ref="I19:O19" si="0">I17*0.2</f>
        <v>91</v>
      </c>
      <c r="J19" s="184">
        <f t="shared" si="0"/>
        <v>0</v>
      </c>
      <c r="K19" s="184">
        <f t="shared" si="0"/>
        <v>0</v>
      </c>
      <c r="L19" s="184">
        <f t="shared" si="0"/>
        <v>0</v>
      </c>
      <c r="M19" s="184">
        <f t="shared" si="0"/>
        <v>81</v>
      </c>
      <c r="N19" s="184">
        <f t="shared" si="0"/>
        <v>0</v>
      </c>
      <c r="O19" s="184">
        <f t="shared" si="0"/>
        <v>0</v>
      </c>
      <c r="P19" s="171"/>
      <c r="Q19" s="184"/>
      <c r="R19" s="184"/>
      <c r="S19" s="184">
        <f>S17*0.2</f>
        <v>25</v>
      </c>
      <c r="T19" s="171"/>
      <c r="U19" s="170"/>
      <c r="V19" s="184" t="e">
        <f>V17*0.2</f>
        <v>#DIV/0!</v>
      </c>
    </row>
    <row r="20" spans="1:22" ht="22.5" customHeight="1" x14ac:dyDescent="0.2">
      <c r="B20" s="59"/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22.5" customHeight="1" x14ac:dyDescent="0.2">
      <c r="B21" s="59"/>
      <c r="C21" s="62" t="s">
        <v>152</v>
      </c>
      <c r="D21" s="59"/>
      <c r="E21" s="62"/>
      <c r="F21" s="62"/>
      <c r="G21" s="62"/>
      <c r="H21" s="62"/>
      <c r="I21" s="59"/>
      <c r="J21" s="62"/>
      <c r="K21" s="62"/>
      <c r="L21" s="62"/>
      <c r="M21" s="59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290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62"/>
      <c r="O22" s="60"/>
      <c r="P22" s="60"/>
      <c r="Q22" s="60"/>
      <c r="R22" s="60"/>
      <c r="S22" s="59"/>
      <c r="T22" s="55"/>
    </row>
    <row r="23" spans="1:22" ht="22.5" customHeight="1" x14ac:dyDescent="0.2">
      <c r="B23" s="59"/>
      <c r="C23" s="62" t="s">
        <v>82</v>
      </c>
      <c r="D23" s="59"/>
      <c r="E23" s="62"/>
      <c r="F23" s="62"/>
      <c r="G23" s="62"/>
      <c r="H23" s="62"/>
      <c r="I23" s="59"/>
      <c r="J23" s="62"/>
      <c r="K23" s="62"/>
      <c r="L23" s="62"/>
      <c r="M23" s="59"/>
      <c r="N23" s="62"/>
      <c r="O23" s="60"/>
      <c r="P23" s="60"/>
      <c r="Q23" s="60"/>
      <c r="R23" s="60"/>
      <c r="S23" s="59"/>
      <c r="T23" s="55"/>
    </row>
    <row r="24" spans="1:22" ht="45" customHeight="1" x14ac:dyDescent="0.2">
      <c r="B24" s="59"/>
      <c r="C24" s="290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57"/>
      <c r="Q24" s="57"/>
      <c r="R24" s="57"/>
      <c r="S24" s="59"/>
      <c r="T24" s="55"/>
    </row>
    <row r="25" spans="1:22" ht="22.5" customHeight="1" x14ac:dyDescent="0.2">
      <c r="B25" s="59"/>
      <c r="C25" s="56" t="str">
        <f>'اطلاعات پایه'!B22</f>
        <v>دستمزد طراحی در ابتدای کار در قالب 2 فقره چک برای ابتدا و انتهای قرارداد دریافت و کار آغاز می شود.</v>
      </c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ht="5.0999999999999996" customHeight="1" x14ac:dyDescent="0.2">
      <c r="B26" s="59"/>
      <c r="C26" s="56"/>
      <c r="D26" s="57"/>
      <c r="E26" s="57"/>
      <c r="F26" s="57"/>
      <c r="G26" s="57"/>
      <c r="H26" s="57"/>
      <c r="I26" s="58"/>
      <c r="J26" s="57"/>
      <c r="K26" s="57"/>
      <c r="L26" s="57"/>
      <c r="M26" s="58"/>
      <c r="N26" s="57"/>
      <c r="O26" s="57"/>
      <c r="P26" s="57"/>
      <c r="Q26" s="57"/>
      <c r="R26" s="57"/>
      <c r="S26" s="59"/>
      <c r="T26" s="55"/>
    </row>
    <row r="27" spans="1:22" x14ac:dyDescent="0.45">
      <c r="C27" s="50" t="str">
        <f>'اطلاعات پایه'!B23</f>
        <v>اعداد فوق تا 2 ماه از زمان صدور فاکتور معتبر است و پس از آن مشمول تعدیل می گردد.</v>
      </c>
    </row>
    <row r="28" spans="1:22" x14ac:dyDescent="0.45">
      <c r="C28" s="50" t="str">
        <f>'اطلاعات پایه'!B24</f>
        <v>شرکت پیشرو اندیشان پادرا - بانک پارسیان
شبا: IR090540125720101154583607
شماره کارت:  6221068800111087</v>
      </c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  <row r="30" spans="1:22" x14ac:dyDescent="0.45">
      <c r="E30" s="25"/>
      <c r="F30" s="25"/>
      <c r="G30" s="25"/>
      <c r="H30" s="25"/>
      <c r="I30" s="2"/>
      <c r="J30" s="25"/>
      <c r="K30" s="25"/>
      <c r="L30" s="25"/>
    </row>
  </sheetData>
  <mergeCells count="40">
    <mergeCell ref="V4:V5"/>
    <mergeCell ref="C4:C5"/>
    <mergeCell ref="D4:D5"/>
    <mergeCell ref="E4:E5"/>
    <mergeCell ref="Q4:S4"/>
    <mergeCell ref="C6:C16"/>
    <mergeCell ref="D6:D9"/>
    <mergeCell ref="G6:G9"/>
    <mergeCell ref="I6:I9"/>
    <mergeCell ref="J6:J9"/>
    <mergeCell ref="R10:R16"/>
    <mergeCell ref="Q6:Q9"/>
    <mergeCell ref="S10:S16"/>
    <mergeCell ref="F4:F5"/>
    <mergeCell ref="F6:F9"/>
    <mergeCell ref="F10:F16"/>
    <mergeCell ref="S6:S9"/>
    <mergeCell ref="K6:K9"/>
    <mergeCell ref="M6:M9"/>
    <mergeCell ref="N6:N9"/>
    <mergeCell ref="O6:O9"/>
    <mergeCell ref="Q10:Q16"/>
    <mergeCell ref="M4:O4"/>
    <mergeCell ref="I4:K4"/>
    <mergeCell ref="V6:V9"/>
    <mergeCell ref="V10:V16"/>
    <mergeCell ref="C24:O24"/>
    <mergeCell ref="N10:N16"/>
    <mergeCell ref="O10:O16"/>
    <mergeCell ref="C17:E17"/>
    <mergeCell ref="D10:D16"/>
    <mergeCell ref="G10:G16"/>
    <mergeCell ref="I10:I16"/>
    <mergeCell ref="J10:J16"/>
    <mergeCell ref="K10:K16"/>
    <mergeCell ref="M10:M16"/>
    <mergeCell ref="C19:E19"/>
    <mergeCell ref="C18:E18"/>
    <mergeCell ref="C22:M22"/>
    <mergeCell ref="R6:R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F1" zoomScaleNormal="100" zoomScaleSheetLayoutView="100" workbookViewId="0">
      <selection activeCell="M11" sqref="M1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79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'اطلاعات پایه'!B19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272" t="s">
        <v>1</v>
      </c>
      <c r="D4" s="272" t="s">
        <v>2</v>
      </c>
      <c r="E4" s="274" t="s">
        <v>3</v>
      </c>
      <c r="F4" s="274" t="s">
        <v>41</v>
      </c>
      <c r="G4" s="83" t="s">
        <v>92</v>
      </c>
      <c r="H4" s="55"/>
      <c r="I4" s="90" t="s">
        <v>125</v>
      </c>
      <c r="J4" s="85"/>
      <c r="K4" s="86"/>
      <c r="L4" s="55"/>
      <c r="M4" s="114" t="s">
        <v>126</v>
      </c>
      <c r="N4" s="85"/>
      <c r="O4" s="89"/>
      <c r="P4" s="55"/>
      <c r="Q4" s="305" t="s">
        <v>71</v>
      </c>
      <c r="R4" s="306"/>
      <c r="S4" s="307"/>
      <c r="T4" s="59"/>
      <c r="U4" s="41"/>
      <c r="V4" s="272" t="s">
        <v>146</v>
      </c>
    </row>
    <row r="5" spans="1:22" s="5" customFormat="1" ht="41.25" customHeight="1" x14ac:dyDescent="0.2">
      <c r="A5"/>
      <c r="B5" s="44"/>
      <c r="C5" s="273"/>
      <c r="D5" s="273"/>
      <c r="E5" s="275"/>
      <c r="F5" s="275"/>
      <c r="G5" s="83" t="s">
        <v>144</v>
      </c>
      <c r="H5" s="55"/>
      <c r="I5" s="108" t="s">
        <v>145</v>
      </c>
      <c r="J5" s="87" t="s">
        <v>41</v>
      </c>
      <c r="K5" s="108" t="s">
        <v>147</v>
      </c>
      <c r="L5" s="55"/>
      <c r="M5" s="108" t="s">
        <v>145</v>
      </c>
      <c r="N5" s="83" t="s">
        <v>41</v>
      </c>
      <c r="O5" s="108" t="s">
        <v>147</v>
      </c>
      <c r="P5" s="55"/>
      <c r="Q5" s="83" t="s">
        <v>31</v>
      </c>
      <c r="R5" s="88" t="s">
        <v>162</v>
      </c>
      <c r="S5" s="83" t="s">
        <v>146</v>
      </c>
      <c r="T5" s="59"/>
      <c r="U5" s="45"/>
      <c r="V5" s="273"/>
    </row>
    <row r="6" spans="1:22" ht="37.5" customHeight="1" x14ac:dyDescent="0.2">
      <c r="B6" s="44"/>
      <c r="C6" s="333" t="s">
        <v>155</v>
      </c>
      <c r="D6" s="54" t="s">
        <v>38</v>
      </c>
      <c r="E6" s="7" t="s">
        <v>40</v>
      </c>
      <c r="F6" s="52">
        <f>'اطلاعات پایه'!C8</f>
        <v>0</v>
      </c>
      <c r="G6" s="53">
        <v>47</v>
      </c>
      <c r="H6" s="55"/>
      <c r="I6" s="82">
        <v>132</v>
      </c>
      <c r="J6" s="53">
        <f>IF('اطلاعات پایه'!C8&lt;=200,0,IF(AND('اطلاعات پایه'!C8&gt;200,'اطلاعات پایه'!C8&lt;1000),'اطلاعات پایه'!C8-200,IF('اطلاعات پایه'!C8&gt;=1000,800,0)))</f>
        <v>0</v>
      </c>
      <c r="K6" s="53">
        <f>J6*I6/1000</f>
        <v>0</v>
      </c>
      <c r="L6" s="55"/>
      <c r="M6" s="68">
        <v>102</v>
      </c>
      <c r="N6" s="53">
        <f>IF('اطلاعات پایه'!C8&lt;=1000,0,IF('اطلاعات پایه'!C8&gt;=1000,'اطلاعات پایه'!C8-1000,0))</f>
        <v>0</v>
      </c>
      <c r="O6" s="109">
        <f>N6*M6/1000</f>
        <v>0</v>
      </c>
      <c r="P6" s="55"/>
      <c r="Q6" s="53">
        <f>G6+K6+O6</f>
        <v>47</v>
      </c>
      <c r="R6" s="116">
        <f>'اطلاعات پایه'!D8</f>
        <v>1</v>
      </c>
      <c r="S6" s="53">
        <f>R6*Q6</f>
        <v>47</v>
      </c>
      <c r="T6" s="59"/>
      <c r="U6" s="41"/>
      <c r="V6" s="156" t="e">
        <f>S6*1000/F6</f>
        <v>#DIV/0!</v>
      </c>
    </row>
    <row r="7" spans="1:22" ht="37.5" customHeight="1" x14ac:dyDescent="0.2">
      <c r="B7" s="44"/>
      <c r="C7" s="333"/>
      <c r="D7" s="295" t="s">
        <v>39</v>
      </c>
      <c r="E7" s="21" t="s">
        <v>13</v>
      </c>
      <c r="F7" s="332">
        <f>F6</f>
        <v>0</v>
      </c>
      <c r="G7" s="281">
        <v>28</v>
      </c>
      <c r="H7" s="55"/>
      <c r="I7" s="296">
        <v>53</v>
      </c>
      <c r="J7" s="281">
        <f>J6</f>
        <v>0</v>
      </c>
      <c r="K7" s="281">
        <f>J7*I7/1000</f>
        <v>0</v>
      </c>
      <c r="L7" s="55"/>
      <c r="M7" s="296">
        <v>43</v>
      </c>
      <c r="N7" s="281">
        <f>N6</f>
        <v>0</v>
      </c>
      <c r="O7" s="281">
        <f>N7*M7/1000</f>
        <v>0</v>
      </c>
      <c r="P7" s="55"/>
      <c r="Q7" s="281">
        <f>G7+K7+O7</f>
        <v>28</v>
      </c>
      <c r="R7" s="312">
        <f>R6</f>
        <v>1</v>
      </c>
      <c r="S7" s="281">
        <f>R7*Q7</f>
        <v>28</v>
      </c>
      <c r="T7" s="59"/>
      <c r="U7" s="41"/>
      <c r="V7" s="334" t="e">
        <f>S7*1000/F7</f>
        <v>#DIV/0!</v>
      </c>
    </row>
    <row r="8" spans="1:22" ht="22.5" x14ac:dyDescent="0.2">
      <c r="B8" s="44"/>
      <c r="C8" s="333"/>
      <c r="D8" s="295"/>
      <c r="E8" s="21" t="s">
        <v>14</v>
      </c>
      <c r="F8" s="318"/>
      <c r="G8" s="281"/>
      <c r="H8" s="55"/>
      <c r="I8" s="297"/>
      <c r="J8" s="281"/>
      <c r="K8" s="281"/>
      <c r="L8" s="55"/>
      <c r="M8" s="297"/>
      <c r="N8" s="281"/>
      <c r="O8" s="281"/>
      <c r="P8" s="55"/>
      <c r="Q8" s="281"/>
      <c r="R8" s="312"/>
      <c r="S8" s="281"/>
      <c r="T8" s="59"/>
      <c r="U8" s="41"/>
      <c r="V8" s="281"/>
    </row>
    <row r="9" spans="1:22" ht="22.5" x14ac:dyDescent="0.2">
      <c r="B9" s="44"/>
      <c r="C9" s="333"/>
      <c r="D9" s="295"/>
      <c r="E9" s="21" t="s">
        <v>15</v>
      </c>
      <c r="F9" s="318"/>
      <c r="G9" s="281"/>
      <c r="H9" s="55"/>
      <c r="I9" s="297"/>
      <c r="J9" s="281"/>
      <c r="K9" s="281"/>
      <c r="L9" s="55"/>
      <c r="M9" s="297"/>
      <c r="N9" s="281"/>
      <c r="O9" s="281"/>
      <c r="P9" s="55"/>
      <c r="Q9" s="281"/>
      <c r="R9" s="312"/>
      <c r="S9" s="281"/>
      <c r="T9" s="59"/>
      <c r="U9" s="41"/>
      <c r="V9" s="281"/>
    </row>
    <row r="10" spans="1:22" ht="22.5" x14ac:dyDescent="0.2">
      <c r="B10" s="44"/>
      <c r="C10" s="333"/>
      <c r="D10" s="295"/>
      <c r="E10" s="21" t="s">
        <v>16</v>
      </c>
      <c r="F10" s="319"/>
      <c r="G10" s="281"/>
      <c r="H10" s="55"/>
      <c r="I10" s="298"/>
      <c r="J10" s="281"/>
      <c r="K10" s="281"/>
      <c r="L10" s="55"/>
      <c r="M10" s="298"/>
      <c r="N10" s="281"/>
      <c r="O10" s="281"/>
      <c r="P10" s="55"/>
      <c r="Q10" s="281"/>
      <c r="R10" s="312"/>
      <c r="S10" s="281"/>
      <c r="T10" s="59"/>
      <c r="U10" s="41"/>
      <c r="V10" s="281"/>
    </row>
    <row r="11" spans="1:22" s="177" customFormat="1" ht="22.5" customHeight="1" x14ac:dyDescent="0.25">
      <c r="A11" s="170"/>
      <c r="B11" s="181"/>
      <c r="C11" s="330" t="s">
        <v>77</v>
      </c>
      <c r="D11" s="330"/>
      <c r="E11" s="330"/>
      <c r="F11" s="243"/>
      <c r="G11" s="244">
        <f>G7+G6</f>
        <v>75</v>
      </c>
      <c r="H11" s="238"/>
      <c r="I11" s="244">
        <f>SUM(I6:I10)</f>
        <v>185</v>
      </c>
      <c r="J11" s="244"/>
      <c r="K11" s="244">
        <f>SUM(K6:K10)</f>
        <v>0</v>
      </c>
      <c r="L11" s="238"/>
      <c r="M11" s="244">
        <f>SUM(M6:M10)</f>
        <v>145</v>
      </c>
      <c r="N11" s="244"/>
      <c r="O11" s="244">
        <f>SUM(O6:O10)</f>
        <v>0</v>
      </c>
      <c r="P11" s="238"/>
      <c r="Q11" s="244"/>
      <c r="R11" s="244"/>
      <c r="S11" s="244">
        <f>SUM(S6:S10)</f>
        <v>75</v>
      </c>
      <c r="T11" s="183"/>
      <c r="U11" s="176"/>
      <c r="V11" s="185" t="e">
        <f>SUM(V6:V10)</f>
        <v>#DIV/0!</v>
      </c>
    </row>
    <row r="12" spans="1:22" s="10" customFormat="1" ht="22.5" customHeight="1" x14ac:dyDescent="0.25">
      <c r="A12"/>
      <c r="B12" s="44"/>
      <c r="C12" s="331" t="s">
        <v>195</v>
      </c>
      <c r="D12" s="331"/>
      <c r="E12" s="331"/>
      <c r="F12" s="232"/>
      <c r="G12" s="185">
        <f>G11-G13</f>
        <v>62.497500000000002</v>
      </c>
      <c r="H12" s="171"/>
      <c r="I12" s="185">
        <v>3</v>
      </c>
      <c r="J12" s="185">
        <f>J11-J13</f>
        <v>0</v>
      </c>
      <c r="K12" s="185">
        <f>K11-K13</f>
        <v>0</v>
      </c>
      <c r="L12" s="171"/>
      <c r="M12" s="185">
        <f>M11-M13</f>
        <v>120.82850000000001</v>
      </c>
      <c r="N12" s="185">
        <f>N11-N13</f>
        <v>0</v>
      </c>
      <c r="O12" s="185">
        <f>O11-O13</f>
        <v>0</v>
      </c>
      <c r="P12" s="171"/>
      <c r="Q12" s="185"/>
      <c r="R12" s="185"/>
      <c r="S12" s="185">
        <f>S11-S13</f>
        <v>62.497500000000002</v>
      </c>
      <c r="T12" s="59"/>
      <c r="U12" s="46"/>
      <c r="V12" s="29" t="e">
        <f>V11-V13</f>
        <v>#DIV/0!</v>
      </c>
    </row>
    <row r="13" spans="1:22" s="177" customFormat="1" ht="22.5" customHeight="1" x14ac:dyDescent="0.25">
      <c r="A13" s="170"/>
      <c r="B13" s="181"/>
      <c r="C13" s="331" t="s">
        <v>214</v>
      </c>
      <c r="D13" s="331"/>
      <c r="E13" s="331"/>
      <c r="F13" s="232"/>
      <c r="G13" s="185">
        <f>G11*0.1667</f>
        <v>12.5025</v>
      </c>
      <c r="H13" s="171"/>
      <c r="I13" s="185">
        <f>I11*0.1667</f>
        <v>30.839499999999997</v>
      </c>
      <c r="J13" s="185">
        <f>J11*0.2</f>
        <v>0</v>
      </c>
      <c r="K13" s="185">
        <f>K11*0.1667</f>
        <v>0</v>
      </c>
      <c r="L13" s="171"/>
      <c r="M13" s="185">
        <f>M11*0.1667</f>
        <v>24.171499999999998</v>
      </c>
      <c r="N13" s="185">
        <f>N11*0.2</f>
        <v>0</v>
      </c>
      <c r="O13" s="185">
        <f>O11*0.1667</f>
        <v>0</v>
      </c>
      <c r="P13" s="171"/>
      <c r="Q13" s="185">
        <f>Q11*0.25</f>
        <v>0</v>
      </c>
      <c r="R13" s="185">
        <f>R11*0.25</f>
        <v>0</v>
      </c>
      <c r="S13" s="185">
        <f>S11*0.1667</f>
        <v>12.5025</v>
      </c>
      <c r="T13" s="183"/>
      <c r="U13" s="176"/>
      <c r="V13" s="185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153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290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83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290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'اطلاعات پایه'!B22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'اطلاعات پایه'!B23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پایه'!B24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I23" sqref="I23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0" t="s">
        <v>98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84</v>
      </c>
      <c r="E3" s="9" t="s">
        <v>97</v>
      </c>
      <c r="F3" s="65"/>
      <c r="G3"/>
    </row>
    <row r="4" spans="1:7" ht="40.5" customHeight="1" x14ac:dyDescent="0.55000000000000004">
      <c r="B4" s="65"/>
      <c r="C4" s="335" t="s">
        <v>194</v>
      </c>
      <c r="D4" s="32" t="s">
        <v>190</v>
      </c>
      <c r="E4" s="336" t="s">
        <v>200</v>
      </c>
      <c r="F4" s="65"/>
    </row>
    <row r="5" spans="1:7" ht="24.95" customHeight="1" x14ac:dyDescent="0.55000000000000004">
      <c r="B5" s="65"/>
      <c r="C5" s="335"/>
      <c r="D5" s="32" t="s">
        <v>28</v>
      </c>
      <c r="E5" s="336"/>
      <c r="F5" s="65"/>
    </row>
    <row r="6" spans="1:7" ht="24.95" customHeight="1" x14ac:dyDescent="0.55000000000000004">
      <c r="B6" s="65"/>
      <c r="C6" s="335"/>
      <c r="D6" s="32" t="s">
        <v>43</v>
      </c>
      <c r="E6" s="336"/>
      <c r="F6" s="65"/>
    </row>
    <row r="7" spans="1:7" ht="24.95" customHeight="1" x14ac:dyDescent="0.55000000000000004">
      <c r="B7" s="65"/>
      <c r="C7" s="335"/>
      <c r="D7" s="32" t="s">
        <v>29</v>
      </c>
      <c r="E7" s="336"/>
      <c r="F7" s="65"/>
    </row>
    <row r="8" spans="1:7" ht="24.95" customHeight="1" x14ac:dyDescent="0.55000000000000004">
      <c r="B8" s="65"/>
      <c r="C8" s="335"/>
      <c r="D8" s="32" t="s">
        <v>30</v>
      </c>
      <c r="E8" s="336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29" t="s">
        <v>185</v>
      </c>
      <c r="D10" s="32" t="s">
        <v>186</v>
      </c>
      <c r="E10" s="151" t="s">
        <v>189</v>
      </c>
      <c r="F10" s="65"/>
    </row>
    <row r="11" spans="1:7" ht="24.95" customHeight="1" x14ac:dyDescent="0.55000000000000004">
      <c r="B11" s="65"/>
      <c r="C11" s="149" t="s">
        <v>185</v>
      </c>
      <c r="D11" s="32" t="s">
        <v>187</v>
      </c>
      <c r="E11" s="151" t="s">
        <v>188</v>
      </c>
      <c r="F11" s="65"/>
    </row>
    <row r="12" spans="1:7" ht="24.95" customHeight="1" x14ac:dyDescent="0.55000000000000004">
      <c r="B12" s="65"/>
      <c r="C12" s="67" t="s">
        <v>96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193</v>
      </c>
      <c r="E3" s="65"/>
      <c r="F3"/>
    </row>
    <row r="4" spans="1:6" ht="24.95" customHeight="1" x14ac:dyDescent="0.55000000000000004">
      <c r="B4" s="65"/>
      <c r="C4" s="153" t="s">
        <v>192</v>
      </c>
      <c r="D4" s="154">
        <v>0.1</v>
      </c>
      <c r="E4" s="65"/>
    </row>
    <row r="5" spans="1:6" ht="24.95" customHeight="1" x14ac:dyDescent="0.55000000000000004">
      <c r="B5" s="65"/>
      <c r="C5" s="153" t="s">
        <v>191</v>
      </c>
      <c r="D5" s="154">
        <v>0.03</v>
      </c>
      <c r="E5" s="65"/>
    </row>
    <row r="6" spans="1:6" ht="24.95" customHeight="1" x14ac:dyDescent="0.55000000000000004">
      <c r="B6" s="65"/>
      <c r="C6" s="152" t="s">
        <v>31</v>
      </c>
      <c r="D6" s="155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37" t="s">
        <v>59</v>
      </c>
      <c r="D1" s="337"/>
    </row>
    <row r="2" spans="1:4" ht="20.85" customHeight="1" x14ac:dyDescent="0.2">
      <c r="A2" s="1">
        <v>5</v>
      </c>
      <c r="B2" s="14" t="s">
        <v>52</v>
      </c>
      <c r="C2" s="12"/>
      <c r="D2" s="15" t="s">
        <v>53</v>
      </c>
    </row>
    <row r="3" spans="1:4" ht="20.85" customHeight="1" x14ac:dyDescent="0.2">
      <c r="A3" s="1"/>
      <c r="B3" s="14" t="s">
        <v>54</v>
      </c>
      <c r="C3" s="12"/>
      <c r="D3" s="15" t="s">
        <v>55</v>
      </c>
    </row>
    <row r="4" spans="1:4" ht="20.85" customHeight="1" x14ac:dyDescent="0.2">
      <c r="A4" s="1">
        <v>5</v>
      </c>
      <c r="B4" s="14" t="s">
        <v>56</v>
      </c>
      <c r="C4" s="12"/>
      <c r="D4" s="15" t="s">
        <v>53</v>
      </c>
    </row>
    <row r="5" spans="1:4" ht="20.85" customHeight="1" x14ac:dyDescent="0.2">
      <c r="A5" s="1"/>
      <c r="B5" s="14" t="s">
        <v>57</v>
      </c>
      <c r="C5" s="12"/>
      <c r="D5" s="15" t="s">
        <v>53</v>
      </c>
    </row>
    <row r="6" spans="1:4" ht="20.85" customHeight="1" x14ac:dyDescent="0.2">
      <c r="B6" s="11" t="s">
        <v>31</v>
      </c>
      <c r="C6" s="16">
        <f>SUM(C2:C5)</f>
        <v>0</v>
      </c>
      <c r="D6" s="17"/>
    </row>
    <row r="7" spans="1:4" x14ac:dyDescent="0.2">
      <c r="B7" s="18" t="s">
        <v>58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3" t="s">
        <v>130</v>
      </c>
      <c r="C3" s="95" t="s">
        <v>131</v>
      </c>
    </row>
    <row r="4" spans="2:3" ht="18" x14ac:dyDescent="0.45">
      <c r="B4" s="93" t="s">
        <v>0</v>
      </c>
      <c r="C4" s="95">
        <v>1.2E-2</v>
      </c>
    </row>
    <row r="5" spans="2:3" ht="18" x14ac:dyDescent="0.45">
      <c r="B5" s="93" t="s">
        <v>132</v>
      </c>
      <c r="C5" s="95">
        <v>3.0000000000000001E-3</v>
      </c>
    </row>
    <row r="6" spans="2:3" ht="18" x14ac:dyDescent="0.45">
      <c r="B6" s="93" t="s">
        <v>85</v>
      </c>
      <c r="C6" s="95">
        <v>6.0000000000000001E-3</v>
      </c>
    </row>
    <row r="7" spans="2:3" ht="18" x14ac:dyDescent="0.45">
      <c r="B7" s="93" t="s">
        <v>36</v>
      </c>
      <c r="C7" s="95">
        <v>6.0000000000000001E-3</v>
      </c>
    </row>
    <row r="8" spans="2:3" ht="19.5" x14ac:dyDescent="0.5">
      <c r="B8" s="96" t="s">
        <v>51</v>
      </c>
      <c r="C8" s="97">
        <f>C9-C7-C6-C5-C4</f>
        <v>0.97299999999999998</v>
      </c>
    </row>
    <row r="9" spans="2:3" ht="18" x14ac:dyDescent="0.2">
      <c r="C9" s="98">
        <v>1</v>
      </c>
    </row>
    <row r="21" spans="2:4" ht="18" x14ac:dyDescent="0.45">
      <c r="B21" s="93" t="s">
        <v>127</v>
      </c>
      <c r="C21" s="93">
        <v>20</v>
      </c>
      <c r="D21" s="93">
        <v>100</v>
      </c>
    </row>
    <row r="22" spans="2:4" ht="18" x14ac:dyDescent="0.45">
      <c r="B22" s="93" t="s">
        <v>128</v>
      </c>
      <c r="C22" s="93">
        <v>10</v>
      </c>
      <c r="D22" s="93">
        <v>40</v>
      </c>
    </row>
    <row r="23" spans="2:4" ht="18" x14ac:dyDescent="0.45">
      <c r="B23" s="93"/>
      <c r="C23" s="93"/>
      <c r="D23" s="93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1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2"/>
    </row>
    <row r="20" spans="1:3" ht="18" x14ac:dyDescent="0.45">
      <c r="A20" s="93" t="s">
        <v>127</v>
      </c>
      <c r="B20" s="94">
        <v>20</v>
      </c>
      <c r="C20" s="94">
        <v>100</v>
      </c>
    </row>
    <row r="21" spans="1:3" ht="18" x14ac:dyDescent="0.45">
      <c r="A21" s="93" t="s">
        <v>128</v>
      </c>
      <c r="B21" s="94">
        <v>10</v>
      </c>
      <c r="C21" s="94">
        <v>40</v>
      </c>
    </row>
    <row r="22" spans="1:3" ht="18" x14ac:dyDescent="0.45">
      <c r="A22" s="93" t="s">
        <v>129</v>
      </c>
      <c r="B22" s="94"/>
      <c r="C22" s="9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1"/>
  <sheetViews>
    <sheetView rightToLeft="1" zoomScale="130" zoomScaleNormal="130" workbookViewId="0">
      <selection activeCell="E13" sqref="E13"/>
    </sheetView>
  </sheetViews>
  <sheetFormatPr defaultColWidth="9.125" defaultRowHeight="18" x14ac:dyDescent="0.2"/>
  <cols>
    <col min="1" max="1" width="5.75" style="69" customWidth="1"/>
    <col min="2" max="2" width="15" style="69" customWidth="1"/>
    <col min="3" max="3" width="14.625" style="159" customWidth="1"/>
    <col min="4" max="4" width="7" style="159" customWidth="1"/>
    <col min="5" max="9" width="14" style="159" customWidth="1"/>
    <col min="10" max="15" width="9.125" style="257"/>
    <col min="16" max="16384" width="9.125" style="69"/>
  </cols>
  <sheetData>
    <row r="1" spans="1:15" ht="76.5" customHeight="1" thickBot="1" x14ac:dyDescent="0.25">
      <c r="A1" s="260" t="s">
        <v>218</v>
      </c>
      <c r="B1" s="261"/>
      <c r="C1" s="261"/>
      <c r="D1" s="261"/>
      <c r="E1" s="261"/>
      <c r="F1" s="261"/>
      <c r="G1" s="261"/>
      <c r="H1" s="261"/>
      <c r="I1" s="261"/>
    </row>
    <row r="2" spans="1:15" ht="66.75" customHeight="1" thickBot="1" x14ac:dyDescent="0.25">
      <c r="A2" s="70" t="s">
        <v>99</v>
      </c>
      <c r="B2" s="70" t="s">
        <v>100</v>
      </c>
      <c r="C2" s="70" t="s">
        <v>101</v>
      </c>
      <c r="D2" s="70" t="s">
        <v>41</v>
      </c>
      <c r="E2" s="71" t="s">
        <v>215</v>
      </c>
      <c r="F2" s="71" t="s">
        <v>216</v>
      </c>
      <c r="G2" s="71" t="s">
        <v>102</v>
      </c>
      <c r="H2" s="71" t="s">
        <v>103</v>
      </c>
      <c r="I2" s="71" t="s">
        <v>104</v>
      </c>
    </row>
    <row r="3" spans="1:15" ht="25.5" customHeight="1" thickBot="1" x14ac:dyDescent="0.25">
      <c r="A3" s="72">
        <v>1</v>
      </c>
      <c r="B3" s="73" t="s">
        <v>107</v>
      </c>
      <c r="C3" s="251"/>
      <c r="D3" s="74">
        <v>0</v>
      </c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15" ht="25.5" customHeight="1" thickBot="1" x14ac:dyDescent="0.25">
      <c r="A4" s="72">
        <v>2</v>
      </c>
      <c r="B4" s="73" t="s">
        <v>49</v>
      </c>
      <c r="C4" s="74"/>
      <c r="D4" s="74">
        <v>0</v>
      </c>
      <c r="E4" s="75"/>
      <c r="F4" s="75"/>
      <c r="G4" s="75">
        <f t="shared" ref="G4:G7" si="0">E4*D4/1000</f>
        <v>0</v>
      </c>
      <c r="H4" s="75">
        <f t="shared" ref="H4:H7" si="1">F4*D4/1000</f>
        <v>0</v>
      </c>
      <c r="I4" s="75">
        <f t="shared" ref="I4:I7" si="2">H4+G4</f>
        <v>0</v>
      </c>
    </row>
    <row r="5" spans="1:15" ht="25.5" customHeight="1" thickBot="1" x14ac:dyDescent="0.25">
      <c r="A5" s="72">
        <v>3</v>
      </c>
      <c r="B5" s="73" t="s">
        <v>45</v>
      </c>
      <c r="C5" s="74"/>
      <c r="D5" s="74">
        <v>0</v>
      </c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15" ht="25.5" customHeight="1" thickBot="1" x14ac:dyDescent="0.25">
      <c r="A6" s="72">
        <v>3</v>
      </c>
      <c r="B6" s="73" t="s">
        <v>0</v>
      </c>
      <c r="C6" s="251"/>
      <c r="D6" s="74">
        <v>0</v>
      </c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15" ht="25.5" customHeight="1" thickBot="1" x14ac:dyDescent="0.25">
      <c r="A7" s="72">
        <v>5</v>
      </c>
      <c r="B7" s="73"/>
      <c r="C7" s="74"/>
      <c r="D7" s="75"/>
      <c r="E7" s="75"/>
      <c r="F7" s="75"/>
      <c r="G7" s="75">
        <f t="shared" si="0"/>
        <v>0</v>
      </c>
      <c r="H7" s="75">
        <f t="shared" si="1"/>
        <v>0</v>
      </c>
      <c r="I7" s="75">
        <f t="shared" si="2"/>
        <v>0</v>
      </c>
    </row>
    <row r="8" spans="1:15" ht="21" customHeight="1" thickBot="1" x14ac:dyDescent="0.25">
      <c r="A8" s="158">
        <v>4</v>
      </c>
      <c r="B8" s="266" t="s">
        <v>105</v>
      </c>
      <c r="C8" s="267"/>
      <c r="D8" s="158">
        <f>SUM(D3:D7)</f>
        <v>0</v>
      </c>
      <c r="E8" s="158"/>
      <c r="F8" s="158"/>
      <c r="G8" s="158">
        <f t="shared" ref="G8:I8" si="3">SUM(G3:G7)</f>
        <v>0</v>
      </c>
      <c r="H8" s="158">
        <f t="shared" si="3"/>
        <v>0</v>
      </c>
      <c r="I8" s="160">
        <f t="shared" si="3"/>
        <v>0</v>
      </c>
      <c r="J8" s="257">
        <v>4</v>
      </c>
      <c r="K8" s="257">
        <f>I8/J8</f>
        <v>0</v>
      </c>
    </row>
    <row r="9" spans="1:15" s="255" customFormat="1" ht="39.950000000000003" customHeight="1" thickBot="1" x14ac:dyDescent="0.25">
      <c r="A9" s="253">
        <v>5</v>
      </c>
      <c r="B9" s="262" t="s">
        <v>220</v>
      </c>
      <c r="C9" s="263"/>
      <c r="D9" s="252">
        <v>0.2</v>
      </c>
      <c r="E9" s="253"/>
      <c r="F9" s="253"/>
      <c r="G9" s="253"/>
      <c r="H9" s="253"/>
      <c r="I9" s="254">
        <f>I8*D9</f>
        <v>0</v>
      </c>
      <c r="J9" s="257"/>
      <c r="K9" s="257"/>
      <c r="L9" s="257"/>
      <c r="M9" s="257"/>
      <c r="N9" s="257"/>
      <c r="O9" s="257"/>
    </row>
    <row r="10" spans="1:15" ht="21" customHeight="1" thickBot="1" x14ac:dyDescent="0.25">
      <c r="A10" s="253">
        <v>6</v>
      </c>
      <c r="B10" s="264" t="s">
        <v>106</v>
      </c>
      <c r="C10" s="265"/>
      <c r="D10" s="253"/>
      <c r="E10" s="253"/>
      <c r="F10" s="253"/>
      <c r="G10" s="253"/>
      <c r="H10" s="253"/>
      <c r="I10" s="254">
        <f>I8-I9</f>
        <v>0</v>
      </c>
    </row>
    <row r="11" spans="1:15" x14ac:dyDescent="0.45">
      <c r="A11" s="256" t="s">
        <v>219</v>
      </c>
    </row>
  </sheetData>
  <mergeCells count="4">
    <mergeCell ref="A1:I1"/>
    <mergeCell ref="B9:C9"/>
    <mergeCell ref="B10:C10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134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198</v>
      </c>
      <c r="E3" s="35"/>
      <c r="F3" s="35"/>
      <c r="G3" s="35"/>
      <c r="H3" s="41"/>
    </row>
    <row r="4" spans="1:14" ht="45" customHeight="1" x14ac:dyDescent="0.2">
      <c r="B4" s="37"/>
      <c r="C4" s="272" t="s">
        <v>1</v>
      </c>
      <c r="D4" s="274" t="s">
        <v>3</v>
      </c>
      <c r="E4" s="272" t="s">
        <v>41</v>
      </c>
      <c r="F4" s="272" t="s">
        <v>143</v>
      </c>
      <c r="G4" s="272" t="s">
        <v>148</v>
      </c>
      <c r="H4" s="41"/>
    </row>
    <row r="5" spans="1:14" s="5" customFormat="1" ht="45" hidden="1" customHeight="1" x14ac:dyDescent="0.2">
      <c r="A5"/>
      <c r="B5" s="37"/>
      <c r="C5" s="273"/>
      <c r="D5" s="275"/>
      <c r="E5" s="273"/>
      <c r="F5" s="273"/>
      <c r="G5" s="273" t="s">
        <v>87</v>
      </c>
      <c r="H5" s="45"/>
      <c r="I5"/>
    </row>
    <row r="6" spans="1:14" ht="22.5" x14ac:dyDescent="0.2">
      <c r="B6" s="37"/>
      <c r="C6" s="276" t="s">
        <v>133</v>
      </c>
      <c r="D6" s="7" t="s">
        <v>135</v>
      </c>
      <c r="E6" s="269">
        <v>3200</v>
      </c>
      <c r="F6" s="269"/>
      <c r="G6" s="269"/>
      <c r="H6" s="41"/>
    </row>
    <row r="7" spans="1:14" ht="37.5" x14ac:dyDescent="0.2">
      <c r="B7" s="37"/>
      <c r="C7" s="276"/>
      <c r="D7" s="7" t="s">
        <v>136</v>
      </c>
      <c r="E7" s="270"/>
      <c r="F7" s="270"/>
      <c r="G7" s="270"/>
      <c r="H7" s="41"/>
    </row>
    <row r="8" spans="1:14" ht="22.5" x14ac:dyDescent="0.2">
      <c r="B8" s="37"/>
      <c r="C8" s="276"/>
      <c r="D8" s="7" t="s">
        <v>137</v>
      </c>
      <c r="E8" s="270"/>
      <c r="F8" s="270"/>
      <c r="G8" s="270"/>
      <c r="H8" s="41"/>
    </row>
    <row r="9" spans="1:14" ht="42.75" customHeight="1" x14ac:dyDescent="0.2">
      <c r="B9" s="37"/>
      <c r="C9" s="276"/>
      <c r="D9" s="7" t="s">
        <v>138</v>
      </c>
      <c r="E9" s="270"/>
      <c r="F9" s="270"/>
      <c r="G9" s="270"/>
      <c r="H9" s="41"/>
    </row>
    <row r="10" spans="1:14" ht="58.5" x14ac:dyDescent="0.2">
      <c r="B10" s="37"/>
      <c r="C10" s="276"/>
      <c r="D10" s="7" t="s">
        <v>139</v>
      </c>
      <c r="E10" s="271"/>
      <c r="F10" s="271"/>
      <c r="G10" s="271"/>
      <c r="H10" s="41"/>
    </row>
    <row r="11" spans="1:14" s="10" customFormat="1" ht="24.95" customHeight="1" x14ac:dyDescent="0.25">
      <c r="A11"/>
      <c r="B11" s="37"/>
      <c r="C11" s="277" t="s">
        <v>195</v>
      </c>
      <c r="D11" s="278"/>
      <c r="E11" s="101"/>
      <c r="F11" s="100"/>
      <c r="G11" s="100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277" t="s">
        <v>201</v>
      </c>
      <c r="D12" s="278"/>
      <c r="E12" s="102"/>
      <c r="F12" s="100"/>
      <c r="G12" s="100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279" t="s">
        <v>77</v>
      </c>
      <c r="D13" s="280"/>
      <c r="E13" s="102"/>
      <c r="F13" s="103"/>
      <c r="G13" s="103">
        <f>SUM(G6:G10)</f>
        <v>0</v>
      </c>
      <c r="H13" s="46"/>
    </row>
    <row r="14" spans="1:14" ht="22.5" customHeight="1" x14ac:dyDescent="0.2">
      <c r="B14" s="37"/>
      <c r="C14" s="104" t="s">
        <v>95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268" t="s">
        <v>140</v>
      </c>
      <c r="D15" s="268"/>
      <c r="E15" s="40"/>
      <c r="F15" s="40"/>
      <c r="G15" s="40"/>
      <c r="H15" s="41"/>
    </row>
    <row r="16" spans="1:14" ht="24.95" customHeight="1" x14ac:dyDescent="0.2">
      <c r="B16" s="37"/>
      <c r="C16" s="39" t="s">
        <v>76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5" t="s">
        <v>199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5"/>
      <c r="D18" s="42"/>
      <c r="E18" s="40"/>
      <c r="F18" s="40"/>
      <c r="G18" s="40"/>
      <c r="H18" s="41"/>
    </row>
    <row r="19" spans="2:8" x14ac:dyDescent="0.45">
      <c r="C19" s="47" t="s">
        <v>86</v>
      </c>
      <c r="D19" s="49"/>
      <c r="E19" s="3"/>
      <c r="G19" s="3"/>
    </row>
    <row r="20" spans="2:8" x14ac:dyDescent="0.45">
      <c r="C20" s="25" t="s">
        <v>58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:F15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198"/>
      <c r="C1" s="199" t="s">
        <v>108</v>
      </c>
      <c r="D1" s="199"/>
      <c r="E1" s="200"/>
      <c r="F1" s="201"/>
    </row>
    <row r="2" spans="1:6" s="191" customFormat="1" ht="42" customHeight="1" x14ac:dyDescent="0.2">
      <c r="A2" s="186">
        <v>1</v>
      </c>
      <c r="B2" s="161" t="s">
        <v>67</v>
      </c>
      <c r="C2" s="161" t="s">
        <v>36</v>
      </c>
      <c r="D2" s="163" t="s">
        <v>0</v>
      </c>
      <c r="E2" s="161" t="s">
        <v>50</v>
      </c>
      <c r="F2" s="161" t="s">
        <v>51</v>
      </c>
    </row>
    <row r="3" spans="1:6" s="188" customFormat="1" ht="20.85" customHeight="1" x14ac:dyDescent="0.2">
      <c r="A3" s="186">
        <v>5</v>
      </c>
      <c r="B3" s="196" t="s">
        <v>60</v>
      </c>
      <c r="C3" s="169"/>
      <c r="D3" s="169"/>
      <c r="E3" s="169"/>
      <c r="F3" s="169">
        <f>E3*C3</f>
        <v>0</v>
      </c>
    </row>
    <row r="4" spans="1:6" s="188" customFormat="1" ht="20.85" customHeight="1" x14ac:dyDescent="0.2">
      <c r="A4" s="186"/>
      <c r="B4" s="196" t="s">
        <v>61</v>
      </c>
      <c r="C4" s="169"/>
      <c r="D4" s="169"/>
      <c r="E4" s="169">
        <f>E3</f>
        <v>0</v>
      </c>
      <c r="F4" s="169">
        <f t="shared" ref="F4:F11" si="0">E4*C4</f>
        <v>0</v>
      </c>
    </row>
    <row r="5" spans="1:6" s="188" customFormat="1" ht="20.85" customHeight="1" x14ac:dyDescent="0.2">
      <c r="A5" s="186">
        <v>5</v>
      </c>
      <c r="B5" s="196" t="s">
        <v>62</v>
      </c>
      <c r="C5" s="169"/>
      <c r="D5" s="169"/>
      <c r="E5" s="169">
        <f t="shared" ref="E5:E11" si="1">E4</f>
        <v>0</v>
      </c>
      <c r="F5" s="169">
        <f t="shared" si="0"/>
        <v>0</v>
      </c>
    </row>
    <row r="6" spans="1:6" s="188" customFormat="1" ht="20.85" customHeight="1" x14ac:dyDescent="0.2">
      <c r="A6" s="186"/>
      <c r="B6" s="196" t="s">
        <v>63</v>
      </c>
      <c r="C6" s="169"/>
      <c r="D6" s="169"/>
      <c r="E6" s="169">
        <f t="shared" si="1"/>
        <v>0</v>
      </c>
      <c r="F6" s="169">
        <f t="shared" si="0"/>
        <v>0</v>
      </c>
    </row>
    <row r="7" spans="1:6" s="188" customFormat="1" ht="20.85" customHeight="1" x14ac:dyDescent="0.2">
      <c r="A7" s="186"/>
      <c r="B7" s="197" t="s">
        <v>64</v>
      </c>
      <c r="C7" s="169"/>
      <c r="D7" s="169"/>
      <c r="E7" s="169">
        <f t="shared" si="1"/>
        <v>0</v>
      </c>
      <c r="F7" s="169">
        <f t="shared" si="0"/>
        <v>0</v>
      </c>
    </row>
    <row r="8" spans="1:6" s="188" customFormat="1" ht="20.85" customHeight="1" x14ac:dyDescent="0.2">
      <c r="A8" s="186"/>
      <c r="B8" s="197" t="s">
        <v>65</v>
      </c>
      <c r="C8" s="169"/>
      <c r="D8" s="169"/>
      <c r="E8" s="169">
        <f t="shared" si="1"/>
        <v>0</v>
      </c>
      <c r="F8" s="169">
        <f t="shared" si="0"/>
        <v>0</v>
      </c>
    </row>
    <row r="9" spans="1:6" s="190" customFormat="1" ht="20.85" customHeight="1" x14ac:dyDescent="0.55000000000000004">
      <c r="A9" s="189"/>
      <c r="B9" s="187" t="s">
        <v>66</v>
      </c>
      <c r="C9" s="169"/>
      <c r="D9" s="169"/>
      <c r="E9" s="169">
        <f t="shared" si="1"/>
        <v>0</v>
      </c>
      <c r="F9" s="169">
        <f t="shared" si="0"/>
        <v>0</v>
      </c>
    </row>
    <row r="10" spans="1:6" s="190" customFormat="1" ht="20.85" customHeight="1" x14ac:dyDescent="0.55000000000000004">
      <c r="A10" s="189"/>
      <c r="B10" s="187" t="s">
        <v>68</v>
      </c>
      <c r="C10" s="169"/>
      <c r="D10" s="169"/>
      <c r="E10" s="169">
        <f t="shared" si="1"/>
        <v>0</v>
      </c>
      <c r="F10" s="169">
        <f t="shared" si="0"/>
        <v>0</v>
      </c>
    </row>
    <row r="11" spans="1:6" s="190" customFormat="1" ht="20.85" customHeight="1" x14ac:dyDescent="0.55000000000000004">
      <c r="A11" s="189"/>
      <c r="B11" s="187" t="s">
        <v>69</v>
      </c>
      <c r="C11" s="169"/>
      <c r="D11" s="169"/>
      <c r="E11" s="169">
        <f t="shared" si="1"/>
        <v>0</v>
      </c>
      <c r="F11" s="169">
        <f t="shared" si="0"/>
        <v>0</v>
      </c>
    </row>
    <row r="12" spans="1:6" s="8" customFormat="1" ht="20.85" hidden="1" customHeight="1" x14ac:dyDescent="0.55000000000000004">
      <c r="A12" s="6"/>
      <c r="B12" s="23"/>
      <c r="C12" s="78"/>
      <c r="D12" s="78"/>
      <c r="E12" s="78"/>
      <c r="F12" s="78"/>
    </row>
    <row r="13" spans="1:6" s="8" customFormat="1" ht="20.85" hidden="1" customHeight="1" x14ac:dyDescent="0.55000000000000004">
      <c r="A13" s="6"/>
      <c r="B13" s="23"/>
      <c r="C13" s="78"/>
      <c r="D13" s="78"/>
      <c r="E13" s="78"/>
      <c r="F13" s="78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31</v>
      </c>
      <c r="C15" s="16">
        <f>SUM(C3:C11)</f>
        <v>0</v>
      </c>
      <c r="D15" s="16">
        <f>SUM(D3:D11)</f>
        <v>0</v>
      </c>
      <c r="E15" s="78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192"/>
      <c r="C1" s="193" t="s">
        <v>49</v>
      </c>
      <c r="D1" s="194"/>
      <c r="E1" s="195"/>
    </row>
    <row r="2" spans="1:13" s="191" customFormat="1" ht="42" customHeight="1" x14ac:dyDescent="0.2">
      <c r="A2" s="186">
        <v>1</v>
      </c>
      <c r="B2" s="81" t="s">
        <v>109</v>
      </c>
      <c r="C2" s="81" t="s">
        <v>41</v>
      </c>
      <c r="D2" s="81" t="s">
        <v>110</v>
      </c>
      <c r="E2" s="81" t="s">
        <v>111</v>
      </c>
      <c r="G2" s="223" t="s">
        <v>207</v>
      </c>
      <c r="H2" s="224" t="s">
        <v>208</v>
      </c>
      <c r="I2" s="224" t="s">
        <v>209</v>
      </c>
      <c r="J2" s="224" t="s">
        <v>213</v>
      </c>
      <c r="K2" s="225" t="s">
        <v>210</v>
      </c>
      <c r="L2" s="225" t="s">
        <v>211</v>
      </c>
      <c r="M2" s="225" t="s">
        <v>212</v>
      </c>
    </row>
    <row r="3" spans="1:13" s="188" customFormat="1" ht="20.85" customHeight="1" x14ac:dyDescent="0.2">
      <c r="A3" s="186">
        <v>5</v>
      </c>
      <c r="B3" s="187" t="s">
        <v>113</v>
      </c>
      <c r="C3" s="169"/>
      <c r="D3" s="169">
        <f>'متراژ طبقات'!E3*0.2</f>
        <v>0</v>
      </c>
      <c r="E3" s="169">
        <f t="shared" ref="E3:E11" si="0">D3*C3</f>
        <v>0</v>
      </c>
      <c r="G3" s="94"/>
      <c r="H3" s="94"/>
      <c r="I3" s="94">
        <f>H3*G3</f>
        <v>0</v>
      </c>
      <c r="J3" s="94">
        <v>1.2</v>
      </c>
      <c r="K3" s="94">
        <f>I3+J3</f>
        <v>1.2</v>
      </c>
      <c r="L3" s="94"/>
      <c r="M3" s="226">
        <f>K3*L3</f>
        <v>0</v>
      </c>
    </row>
    <row r="4" spans="1:13" s="188" customFormat="1" ht="20.85" customHeight="1" x14ac:dyDescent="0.2">
      <c r="A4" s="186"/>
      <c r="B4" s="187" t="s">
        <v>114</v>
      </c>
      <c r="C4" s="169"/>
      <c r="D4" s="169">
        <f>D3</f>
        <v>0</v>
      </c>
      <c r="E4" s="169">
        <f t="shared" si="0"/>
        <v>0</v>
      </c>
      <c r="G4" s="94"/>
      <c r="H4" s="94"/>
      <c r="I4" s="94">
        <f t="shared" ref="I4:I6" si="1">H4*G4</f>
        <v>0</v>
      </c>
      <c r="J4" s="94">
        <f>$J$3</f>
        <v>1.2</v>
      </c>
      <c r="K4" s="94">
        <f t="shared" ref="K4:K6" si="2">I4+J4</f>
        <v>1.2</v>
      </c>
      <c r="L4" s="94"/>
      <c r="M4" s="226">
        <f t="shared" ref="M4:M6" si="3">K4*L4</f>
        <v>0</v>
      </c>
    </row>
    <row r="5" spans="1:13" s="188" customFormat="1" ht="20.85" customHeight="1" x14ac:dyDescent="0.2">
      <c r="A5" s="186">
        <v>5</v>
      </c>
      <c r="B5" s="187" t="s">
        <v>115</v>
      </c>
      <c r="C5" s="169"/>
      <c r="D5" s="169">
        <f t="shared" ref="D5:D11" si="4">D4</f>
        <v>0</v>
      </c>
      <c r="E5" s="169">
        <f t="shared" si="0"/>
        <v>0</v>
      </c>
      <c r="G5" s="94"/>
      <c r="H5" s="94"/>
      <c r="I5" s="94">
        <f t="shared" si="1"/>
        <v>0</v>
      </c>
      <c r="J5" s="94">
        <f t="shared" ref="J5:J6" si="5">$J$3</f>
        <v>1.2</v>
      </c>
      <c r="K5" s="94">
        <f t="shared" si="2"/>
        <v>1.2</v>
      </c>
      <c r="L5" s="94"/>
      <c r="M5" s="226">
        <f t="shared" si="3"/>
        <v>0</v>
      </c>
    </row>
    <row r="6" spans="1:13" s="188" customFormat="1" ht="20.85" customHeight="1" x14ac:dyDescent="0.2">
      <c r="A6" s="186"/>
      <c r="B6" s="187" t="s">
        <v>116</v>
      </c>
      <c r="C6" s="169"/>
      <c r="D6" s="169">
        <f t="shared" si="4"/>
        <v>0</v>
      </c>
      <c r="E6" s="169">
        <f t="shared" si="0"/>
        <v>0</v>
      </c>
      <c r="G6" s="94"/>
      <c r="H6" s="94"/>
      <c r="I6" s="94">
        <f t="shared" si="1"/>
        <v>0</v>
      </c>
      <c r="J6" s="94">
        <f t="shared" si="5"/>
        <v>1.2</v>
      </c>
      <c r="K6" s="94">
        <f t="shared" si="2"/>
        <v>1.2</v>
      </c>
      <c r="L6" s="94"/>
      <c r="M6" s="226">
        <f t="shared" si="3"/>
        <v>0</v>
      </c>
    </row>
    <row r="7" spans="1:13" s="188" customFormat="1" ht="20.85" customHeight="1" x14ac:dyDescent="0.2">
      <c r="A7" s="186"/>
      <c r="B7" s="187" t="s">
        <v>117</v>
      </c>
      <c r="C7" s="169"/>
      <c r="D7" s="169">
        <f t="shared" si="4"/>
        <v>0</v>
      </c>
      <c r="E7" s="169">
        <f t="shared" si="0"/>
        <v>0</v>
      </c>
      <c r="G7" s="94"/>
      <c r="H7" s="94"/>
      <c r="I7" s="94"/>
      <c r="J7" s="94"/>
      <c r="K7" s="94"/>
      <c r="L7" s="94"/>
      <c r="M7" s="226"/>
    </row>
    <row r="8" spans="1:13" s="188" customFormat="1" ht="20.85" customHeight="1" x14ac:dyDescent="0.2">
      <c r="A8" s="186"/>
      <c r="B8" s="187" t="s">
        <v>112</v>
      </c>
      <c r="C8" s="169"/>
      <c r="D8" s="169">
        <f t="shared" si="4"/>
        <v>0</v>
      </c>
      <c r="E8" s="169">
        <f t="shared" si="0"/>
        <v>0</v>
      </c>
      <c r="G8" s="94"/>
      <c r="H8" s="94"/>
      <c r="I8" s="94"/>
      <c r="J8" s="94"/>
      <c r="K8" s="94"/>
      <c r="L8" s="94"/>
      <c r="M8" s="226"/>
    </row>
    <row r="9" spans="1:13" s="190" customFormat="1" ht="20.85" customHeight="1" x14ac:dyDescent="0.55000000000000004">
      <c r="A9" s="189"/>
      <c r="B9" s="187"/>
      <c r="C9" s="169"/>
      <c r="D9" s="169">
        <f t="shared" si="4"/>
        <v>0</v>
      </c>
      <c r="E9" s="169">
        <f t="shared" si="0"/>
        <v>0</v>
      </c>
      <c r="G9" s="94"/>
      <c r="H9" s="94"/>
      <c r="I9" s="94"/>
      <c r="J9" s="94"/>
      <c r="K9" s="94"/>
      <c r="L9" s="94"/>
      <c r="M9" s="226"/>
    </row>
    <row r="10" spans="1:13" s="190" customFormat="1" ht="20.85" customHeight="1" x14ac:dyDescent="0.55000000000000004">
      <c r="A10" s="189"/>
      <c r="B10" s="169"/>
      <c r="C10" s="169"/>
      <c r="D10" s="169">
        <f t="shared" si="4"/>
        <v>0</v>
      </c>
      <c r="E10" s="169">
        <f t="shared" si="0"/>
        <v>0</v>
      </c>
      <c r="G10" s="94"/>
      <c r="H10" s="94"/>
      <c r="I10" s="94"/>
      <c r="J10" s="94"/>
      <c r="K10" s="94"/>
      <c r="L10" s="94"/>
      <c r="M10" s="226"/>
    </row>
    <row r="11" spans="1:13" s="190" customFormat="1" ht="20.85" customHeight="1" x14ac:dyDescent="0.55000000000000004">
      <c r="A11" s="189"/>
      <c r="B11" s="169"/>
      <c r="C11" s="169"/>
      <c r="D11" s="169">
        <f t="shared" si="4"/>
        <v>0</v>
      </c>
      <c r="E11" s="169">
        <f t="shared" si="0"/>
        <v>0</v>
      </c>
    </row>
    <row r="12" spans="1:13" s="8" customFormat="1" ht="20.85" hidden="1" customHeight="1" x14ac:dyDescent="0.55000000000000004">
      <c r="A12" s="6"/>
      <c r="B12" s="78"/>
      <c r="C12" s="78"/>
      <c r="D12" s="78"/>
      <c r="E12" s="78"/>
    </row>
    <row r="13" spans="1:13" s="8" customFormat="1" ht="20.85" hidden="1" customHeight="1" x14ac:dyDescent="0.55000000000000004">
      <c r="A13" s="6"/>
      <c r="B13" s="78"/>
      <c r="C13" s="78"/>
      <c r="D13" s="78"/>
      <c r="E13" s="78"/>
    </row>
    <row r="14" spans="1:13" ht="20.85" hidden="1" customHeight="1" x14ac:dyDescent="0.2">
      <c r="A14" s="1"/>
      <c r="B14" s="79"/>
      <c r="C14" s="24"/>
      <c r="D14" s="24"/>
      <c r="E14" s="24"/>
    </row>
    <row r="15" spans="1:13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06"/>
      <c r="C1" s="207" t="s">
        <v>45</v>
      </c>
      <c r="D1" s="208"/>
      <c r="E1" s="209"/>
    </row>
    <row r="2" spans="1:5" s="191" customFormat="1" ht="42" customHeight="1" x14ac:dyDescent="0.2">
      <c r="A2" s="186">
        <v>1</v>
      </c>
      <c r="B2" s="164" t="s">
        <v>109</v>
      </c>
      <c r="C2" s="164" t="s">
        <v>41</v>
      </c>
      <c r="D2" s="164" t="s">
        <v>124</v>
      </c>
      <c r="E2" s="164" t="s">
        <v>51</v>
      </c>
    </row>
    <row r="3" spans="1:5" ht="20.85" customHeight="1" x14ac:dyDescent="0.2">
      <c r="A3" s="1">
        <v>5</v>
      </c>
      <c r="B3" s="23" t="s">
        <v>121</v>
      </c>
      <c r="C3" s="78"/>
      <c r="D3" s="78">
        <f>'متراژ طبقات'!E3*0.1</f>
        <v>0</v>
      </c>
      <c r="E3" s="78">
        <f t="shared" ref="E3:E11" si="0">D3*C3</f>
        <v>0</v>
      </c>
    </row>
    <row r="4" spans="1:5" ht="20.85" customHeight="1" x14ac:dyDescent="0.2">
      <c r="A4" s="1"/>
      <c r="B4" s="23" t="s">
        <v>120</v>
      </c>
      <c r="C4" s="78"/>
      <c r="D4" s="78">
        <f>'متراژ طبقات'!E4*0.1</f>
        <v>0</v>
      </c>
      <c r="E4" s="78">
        <f t="shared" si="0"/>
        <v>0</v>
      </c>
    </row>
    <row r="5" spans="1:5" ht="20.85" customHeight="1" x14ac:dyDescent="0.2">
      <c r="A5" s="1">
        <v>5</v>
      </c>
      <c r="B5" s="23" t="s">
        <v>119</v>
      </c>
      <c r="C5" s="78"/>
      <c r="D5" s="78">
        <f>'متراژ طبقات'!E5*0.1</f>
        <v>0</v>
      </c>
      <c r="E5" s="78">
        <f t="shared" si="0"/>
        <v>0</v>
      </c>
    </row>
    <row r="6" spans="1:5" ht="20.85" customHeight="1" x14ac:dyDescent="0.2">
      <c r="A6" s="1"/>
      <c r="B6" s="23" t="s">
        <v>118</v>
      </c>
      <c r="C6" s="78"/>
      <c r="D6" s="78">
        <f>'متراژ طبقات'!E6*0.1</f>
        <v>0</v>
      </c>
      <c r="E6" s="78">
        <f t="shared" si="0"/>
        <v>0</v>
      </c>
    </row>
    <row r="7" spans="1:5" ht="20.85" customHeight="1" x14ac:dyDescent="0.2">
      <c r="A7" s="1"/>
      <c r="B7" s="23" t="s">
        <v>122</v>
      </c>
      <c r="C7" s="78"/>
      <c r="D7" s="78">
        <f>'متراژ طبقات'!E7*0.1</f>
        <v>0</v>
      </c>
      <c r="E7" s="78">
        <f t="shared" si="0"/>
        <v>0</v>
      </c>
    </row>
    <row r="8" spans="1:5" ht="20.85" customHeight="1" x14ac:dyDescent="0.2">
      <c r="A8" s="1"/>
      <c r="B8" s="23" t="s">
        <v>123</v>
      </c>
      <c r="C8" s="78"/>
      <c r="D8" s="78">
        <f>'متراژ طبقات'!E8*0.1</f>
        <v>0</v>
      </c>
      <c r="E8" s="78">
        <f t="shared" si="0"/>
        <v>0</v>
      </c>
    </row>
    <row r="9" spans="1:5" s="190" customFormat="1" ht="20.85" customHeight="1" x14ac:dyDescent="0.55000000000000004">
      <c r="A9" s="189"/>
      <c r="B9" s="187"/>
      <c r="C9" s="169"/>
      <c r="D9" s="169">
        <f>'متراژ طبقات'!E9*0.1</f>
        <v>0</v>
      </c>
      <c r="E9" s="169">
        <f t="shared" si="0"/>
        <v>0</v>
      </c>
    </row>
    <row r="10" spans="1:5" s="190" customFormat="1" ht="20.85" customHeight="1" x14ac:dyDescent="0.55000000000000004">
      <c r="A10" s="189"/>
      <c r="B10" s="169"/>
      <c r="C10" s="169"/>
      <c r="D10" s="169">
        <f>'متراژ طبقات'!E10*0.1</f>
        <v>0</v>
      </c>
      <c r="E10" s="169">
        <f t="shared" si="0"/>
        <v>0</v>
      </c>
    </row>
    <row r="11" spans="1:5" s="190" customFormat="1" ht="20.85" customHeight="1" x14ac:dyDescent="0.55000000000000004">
      <c r="A11" s="189"/>
      <c r="B11" s="169"/>
      <c r="C11" s="169"/>
      <c r="D11" s="169">
        <f>'متراژ طبقات'!E11*0.1</f>
        <v>0</v>
      </c>
      <c r="E11" s="169">
        <f t="shared" si="0"/>
        <v>0</v>
      </c>
    </row>
    <row r="12" spans="1:5" s="8" customFormat="1" ht="20.85" hidden="1" customHeight="1" x14ac:dyDescent="0.55000000000000004">
      <c r="A12" s="6"/>
      <c r="B12" s="78"/>
      <c r="C12" s="78"/>
      <c r="D12" s="78"/>
      <c r="E12" s="78"/>
    </row>
    <row r="13" spans="1:5" s="8" customFormat="1" ht="20.85" hidden="1" customHeight="1" x14ac:dyDescent="0.55000000000000004">
      <c r="A13" s="6"/>
      <c r="B13" s="78"/>
      <c r="C13" s="78"/>
      <c r="D13" s="78"/>
      <c r="E13" s="78"/>
    </row>
    <row r="14" spans="1:5" ht="20.85" hidden="1" customHeight="1" x14ac:dyDescent="0.2">
      <c r="A14" s="1"/>
      <c r="B14" s="79"/>
      <c r="C14" s="24"/>
      <c r="D14" s="24"/>
      <c r="E14" s="24"/>
    </row>
    <row r="15" spans="1:5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5"/>
  <sheetViews>
    <sheetView rightToLeft="1"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20" sqref="B20"/>
    </sheetView>
  </sheetViews>
  <sheetFormatPr defaultRowHeight="18.75" x14ac:dyDescent="0.2"/>
  <cols>
    <col min="1" max="1" width="5.25" customWidth="1"/>
    <col min="2" max="2" width="30.25" style="2" customWidth="1"/>
    <col min="3" max="4" width="12.625" style="2" customWidth="1"/>
    <col min="5" max="7" width="12.625" customWidth="1"/>
    <col min="8" max="8" width="15.625" customWidth="1"/>
    <col min="9" max="9" width="16.625" customWidth="1"/>
  </cols>
  <sheetData>
    <row r="1" spans="1:9" ht="30.75" customHeight="1" x14ac:dyDescent="0.2">
      <c r="A1" s="117"/>
      <c r="B1" s="118"/>
      <c r="C1" s="118"/>
      <c r="D1" s="118"/>
      <c r="E1" s="117"/>
      <c r="F1" s="117"/>
      <c r="G1" s="117"/>
      <c r="H1" s="117"/>
    </row>
    <row r="2" spans="1:9" s="191" customFormat="1" ht="42" customHeight="1" x14ac:dyDescent="0.2">
      <c r="A2" s="167" t="s">
        <v>99</v>
      </c>
      <c r="B2" s="167" t="s">
        <v>1</v>
      </c>
      <c r="C2" s="167" t="s">
        <v>41</v>
      </c>
      <c r="D2" s="167" t="s">
        <v>162</v>
      </c>
      <c r="E2" s="167" t="s">
        <v>202</v>
      </c>
      <c r="F2" s="167" t="s">
        <v>163</v>
      </c>
      <c r="G2" s="167" t="s">
        <v>203</v>
      </c>
      <c r="H2" s="167" t="s">
        <v>141</v>
      </c>
      <c r="I2" s="210" t="s">
        <v>142</v>
      </c>
    </row>
    <row r="3" spans="1:9" s="191" customFormat="1" ht="24.95" customHeight="1" x14ac:dyDescent="0.2">
      <c r="A3" s="167">
        <v>1</v>
      </c>
      <c r="B3" s="196" t="s">
        <v>133</v>
      </c>
      <c r="C3" s="169">
        <v>0</v>
      </c>
      <c r="D3" s="259">
        <v>1</v>
      </c>
      <c r="E3" s="169">
        <f>E4/2</f>
        <v>0</v>
      </c>
      <c r="F3" s="211"/>
      <c r="G3" s="169">
        <f>F3*E3</f>
        <v>0</v>
      </c>
      <c r="H3" s="169">
        <v>0</v>
      </c>
      <c r="I3" s="169" t="e">
        <f>H3/C3*1000</f>
        <v>#DIV/0!</v>
      </c>
    </row>
    <row r="4" spans="1:9" ht="24.95" customHeight="1" x14ac:dyDescent="0.2">
      <c r="A4" s="167">
        <v>2</v>
      </c>
      <c r="B4" s="119" t="s">
        <v>161</v>
      </c>
      <c r="C4" s="120">
        <v>0</v>
      </c>
      <c r="D4" s="125">
        <f>D3</f>
        <v>1</v>
      </c>
      <c r="E4" s="120">
        <f>IF(C4=0,0,IF(C4&gt;0,'1-پلان غیر آپارتمانی'!S15))</f>
        <v>0</v>
      </c>
      <c r="F4" s="166"/>
      <c r="G4" s="165">
        <f t="shared" ref="G4:G8" si="0">F4*E4</f>
        <v>0</v>
      </c>
      <c r="H4" s="120">
        <f t="shared" ref="H4:H8" si="1">E4-G4</f>
        <v>0</v>
      </c>
      <c r="I4" s="169" t="e">
        <f t="shared" ref="I4:I9" si="2">H4/C4*1000</f>
        <v>#DIV/0!</v>
      </c>
    </row>
    <row r="5" spans="1:9" ht="24.95" customHeight="1" x14ac:dyDescent="0.2">
      <c r="A5" s="167">
        <v>3</v>
      </c>
      <c r="B5" s="119" t="s">
        <v>88</v>
      </c>
      <c r="C5" s="120">
        <v>0</v>
      </c>
      <c r="D5" s="125">
        <f>D4</f>
        <v>1</v>
      </c>
      <c r="E5" s="120">
        <f>IF(C5=0,0,IF(C5&gt;0,'2-پلان آپارتمانی'!S15))</f>
        <v>0</v>
      </c>
      <c r="F5" s="166"/>
      <c r="G5" s="165">
        <f t="shared" si="0"/>
        <v>0</v>
      </c>
      <c r="H5" s="120">
        <f t="shared" si="1"/>
        <v>0</v>
      </c>
      <c r="I5" s="169" t="e">
        <f t="shared" si="2"/>
        <v>#DIV/0!</v>
      </c>
    </row>
    <row r="6" spans="1:9" ht="24.95" customHeight="1" x14ac:dyDescent="0.2">
      <c r="A6" s="167">
        <v>4</v>
      </c>
      <c r="B6" s="119" t="s">
        <v>49</v>
      </c>
      <c r="C6" s="120">
        <v>0</v>
      </c>
      <c r="D6" s="125">
        <f t="shared" ref="D6:D9" si="3">D5</f>
        <v>1</v>
      </c>
      <c r="E6" s="120">
        <f>IF(C6=0,0,IF(C6&gt;0,'3-نما'!S16))</f>
        <v>0</v>
      </c>
      <c r="F6" s="166"/>
      <c r="G6" s="165">
        <f t="shared" si="0"/>
        <v>0</v>
      </c>
      <c r="H6" s="120">
        <f t="shared" si="1"/>
        <v>0</v>
      </c>
      <c r="I6" s="169" t="e">
        <f t="shared" si="2"/>
        <v>#DIV/0!</v>
      </c>
    </row>
    <row r="7" spans="1:9" ht="24.95" customHeight="1" x14ac:dyDescent="0.2">
      <c r="A7" s="168">
        <v>5</v>
      </c>
      <c r="B7" s="121" t="s">
        <v>0</v>
      </c>
      <c r="C7" s="120">
        <v>0</v>
      </c>
      <c r="D7" s="125">
        <f t="shared" si="3"/>
        <v>1</v>
      </c>
      <c r="E7" s="120">
        <f>IF(C7=0,0,IF(C7&gt;0,'4-طراحی داخلی'!S17))</f>
        <v>0</v>
      </c>
      <c r="F7" s="166"/>
      <c r="G7" s="165">
        <f t="shared" si="0"/>
        <v>0</v>
      </c>
      <c r="H7" s="120">
        <f t="shared" si="1"/>
        <v>0</v>
      </c>
      <c r="I7" s="169" t="e">
        <f t="shared" si="2"/>
        <v>#DIV/0!</v>
      </c>
    </row>
    <row r="8" spans="1:9" s="190" customFormat="1" ht="24.95" customHeight="1" x14ac:dyDescent="0.55000000000000004">
      <c r="A8" s="169">
        <v>6</v>
      </c>
      <c r="B8" s="187" t="s">
        <v>45</v>
      </c>
      <c r="C8" s="169">
        <v>0</v>
      </c>
      <c r="D8" s="125">
        <f t="shared" si="3"/>
        <v>1</v>
      </c>
      <c r="E8" s="169">
        <f>IF(C8=0,0,IF(C8&gt;0,'5-محوطه'!S11))</f>
        <v>0</v>
      </c>
      <c r="F8" s="166"/>
      <c r="G8" s="165">
        <f t="shared" si="0"/>
        <v>0</v>
      </c>
      <c r="H8" s="169">
        <f t="shared" si="1"/>
        <v>0</v>
      </c>
      <c r="I8" s="169" t="e">
        <f t="shared" si="2"/>
        <v>#DIV/0!</v>
      </c>
    </row>
    <row r="9" spans="1:9" s="190" customFormat="1" ht="24.95" customHeight="1" x14ac:dyDescent="0.55000000000000004">
      <c r="A9" s="168">
        <v>7</v>
      </c>
      <c r="B9" s="212" t="s">
        <v>77</v>
      </c>
      <c r="C9" s="214">
        <v>0</v>
      </c>
      <c r="D9" s="125">
        <f t="shared" si="3"/>
        <v>1</v>
      </c>
      <c r="E9" s="214">
        <f t="shared" ref="E9:G9" si="4">SUM(E3:E8)</f>
        <v>0</v>
      </c>
      <c r="F9" s="166"/>
      <c r="G9" s="221">
        <f t="shared" si="4"/>
        <v>0</v>
      </c>
      <c r="H9" s="214">
        <f>SUM(H3:H8)</f>
        <v>0</v>
      </c>
      <c r="I9" s="169" t="e">
        <f t="shared" si="2"/>
        <v>#DIV/0!</v>
      </c>
    </row>
    <row r="10" spans="1:9" ht="24.95" customHeight="1" x14ac:dyDescent="0.2">
      <c r="A10" s="162">
        <v>14</v>
      </c>
      <c r="B10" s="202" t="s">
        <v>204</v>
      </c>
      <c r="C10" s="203">
        <v>0.2</v>
      </c>
      <c r="D10" s="204"/>
      <c r="E10" s="205">
        <f>E9*C10</f>
        <v>0</v>
      </c>
      <c r="F10" s="205"/>
      <c r="G10" s="205"/>
      <c r="H10" s="205">
        <f>H9*C10</f>
        <v>0</v>
      </c>
      <c r="I10" s="76"/>
    </row>
    <row r="11" spans="1:9" ht="24.95" customHeight="1" x14ac:dyDescent="0.2">
      <c r="A11" s="162">
        <v>15</v>
      </c>
      <c r="B11" s="202" t="s">
        <v>205</v>
      </c>
      <c r="C11" s="203">
        <v>0.8</v>
      </c>
      <c r="D11" s="204"/>
      <c r="E11" s="205">
        <f>E9-E10</f>
        <v>0</v>
      </c>
      <c r="F11" s="205"/>
      <c r="G11" s="205"/>
      <c r="H11" s="205">
        <f>H9-H10</f>
        <v>0</v>
      </c>
      <c r="I11" s="76"/>
    </row>
    <row r="12" spans="1:9" s="190" customFormat="1" ht="24.95" customHeight="1" x14ac:dyDescent="0.55000000000000004">
      <c r="A12" s="169">
        <v>8</v>
      </c>
      <c r="B12" s="222" t="s">
        <v>206</v>
      </c>
      <c r="C12" s="216"/>
      <c r="D12" s="220">
        <v>0.5</v>
      </c>
      <c r="E12" s="213">
        <f>D12*E9</f>
        <v>0</v>
      </c>
      <c r="F12" s="213"/>
      <c r="G12" s="213"/>
      <c r="H12" s="213"/>
      <c r="I12" s="169" t="e">
        <f t="shared" ref="I12:I15" si="5">E12/C12*1000</f>
        <v>#DIV/0!</v>
      </c>
    </row>
    <row r="13" spans="1:9" s="190" customFormat="1" ht="24.95" customHeight="1" x14ac:dyDescent="0.55000000000000004">
      <c r="A13" s="168">
        <v>9</v>
      </c>
      <c r="B13" s="215" t="s">
        <v>56</v>
      </c>
      <c r="C13" s="216">
        <f>SUM(C4:C5)</f>
        <v>0</v>
      </c>
      <c r="D13" s="213">
        <v>0</v>
      </c>
      <c r="E13" s="213">
        <f>D13*C13/1000</f>
        <v>0</v>
      </c>
      <c r="F13" s="213"/>
      <c r="G13" s="213"/>
      <c r="H13" s="213"/>
      <c r="I13" s="169" t="e">
        <f t="shared" si="5"/>
        <v>#DIV/0!</v>
      </c>
    </row>
    <row r="14" spans="1:9" s="190" customFormat="1" ht="24.95" customHeight="1" x14ac:dyDescent="0.55000000000000004">
      <c r="A14" s="169">
        <v>10</v>
      </c>
      <c r="B14" s="215" t="s">
        <v>164</v>
      </c>
      <c r="C14" s="216">
        <f>C13</f>
        <v>0</v>
      </c>
      <c r="D14" s="213">
        <v>0</v>
      </c>
      <c r="E14" s="213">
        <f>D14*C14/1000</f>
        <v>0</v>
      </c>
      <c r="F14" s="213"/>
      <c r="G14" s="213"/>
      <c r="H14" s="213"/>
      <c r="I14" s="169" t="e">
        <f t="shared" si="5"/>
        <v>#DIV/0!</v>
      </c>
    </row>
    <row r="15" spans="1:9" s="190" customFormat="1" ht="24.95" customHeight="1" x14ac:dyDescent="0.55000000000000004">
      <c r="A15" s="168">
        <v>11</v>
      </c>
      <c r="B15" s="217" t="s">
        <v>77</v>
      </c>
      <c r="C15" s="212"/>
      <c r="D15" s="212"/>
      <c r="E15" s="218">
        <f>SUM(E9:E14)</f>
        <v>0</v>
      </c>
      <c r="F15" s="218"/>
      <c r="G15" s="218"/>
      <c r="H15" s="218"/>
      <c r="I15" s="219" t="e">
        <f t="shared" si="5"/>
        <v>#DIV/0!</v>
      </c>
    </row>
    <row r="16" spans="1:9" ht="9.9499999999999993" customHeight="1" x14ac:dyDescent="0.2">
      <c r="A16" s="169"/>
      <c r="B16" s="122"/>
      <c r="C16" s="122"/>
      <c r="D16" s="122"/>
      <c r="E16" s="123"/>
      <c r="F16" s="123"/>
      <c r="G16" s="123"/>
      <c r="H16" s="123"/>
      <c r="I16" s="27"/>
    </row>
    <row r="17" spans="1:9" ht="24.95" customHeight="1" x14ac:dyDescent="0.2">
      <c r="A17" s="124">
        <v>16</v>
      </c>
      <c r="B17" s="127" t="s">
        <v>140</v>
      </c>
      <c r="C17" s="126">
        <v>0.1</v>
      </c>
      <c r="D17" s="125"/>
      <c r="E17" s="120">
        <f>E9*C17</f>
        <v>0</v>
      </c>
      <c r="F17" s="120"/>
      <c r="G17" s="120"/>
      <c r="H17" s="120"/>
      <c r="I17" s="76"/>
    </row>
    <row r="18" spans="1:9" ht="9.9499999999999993" customHeight="1" x14ac:dyDescent="0.2">
      <c r="A18" s="117"/>
      <c r="B18" s="118"/>
      <c r="C18" s="118"/>
      <c r="D18" s="118"/>
      <c r="E18" s="128"/>
      <c r="F18" s="128"/>
      <c r="G18" s="128"/>
      <c r="H18" s="128"/>
    </row>
    <row r="19" spans="1:9" ht="22.5" x14ac:dyDescent="0.2">
      <c r="B19" s="77" t="s">
        <v>223</v>
      </c>
      <c r="C19" s="19"/>
    </row>
    <row r="20" spans="1:9" x14ac:dyDescent="0.2">
      <c r="B20" s="62" t="s">
        <v>157</v>
      </c>
      <c r="D20" s="25"/>
    </row>
    <row r="21" spans="1:9" s="99" customFormat="1" ht="30.75" customHeight="1" x14ac:dyDescent="0.2">
      <c r="B21" s="50" t="s">
        <v>196</v>
      </c>
      <c r="C21" s="157"/>
      <c r="D21" s="157"/>
      <c r="E21" s="157"/>
      <c r="F21" s="157"/>
      <c r="G21" s="157"/>
      <c r="H21" s="157"/>
    </row>
    <row r="22" spans="1:9" x14ac:dyDescent="0.2">
      <c r="B22" s="25" t="s">
        <v>86</v>
      </c>
      <c r="C22" s="25"/>
      <c r="D22" s="25"/>
    </row>
    <row r="23" spans="1:9" x14ac:dyDescent="0.2">
      <c r="B23" s="25" t="s">
        <v>58</v>
      </c>
      <c r="C23" s="25"/>
      <c r="D23" s="25"/>
    </row>
    <row r="24" spans="1:9" x14ac:dyDescent="0.2">
      <c r="B24" s="25" t="s">
        <v>197</v>
      </c>
      <c r="C24" s="25"/>
      <c r="D24" s="25"/>
    </row>
    <row r="25" spans="1:9" x14ac:dyDescent="0.2">
      <c r="C25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zoomScale="70" zoomScaleNormal="100" zoomScaleSheetLayoutView="70" workbookViewId="0">
      <selection activeCell="M25" sqref="M25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hidden="1" customWidth="1"/>
    <col min="11" max="11" width="15.75" style="3" hidden="1" customWidth="1"/>
    <col min="12" max="12" width="1.75" style="3" customWidth="1"/>
    <col min="13" max="13" width="20.75" style="3" customWidth="1"/>
    <col min="14" max="14" width="10.75" hidden="1" customWidth="1"/>
    <col min="15" max="15" width="15.75" hidden="1" customWidth="1"/>
    <col min="16" max="16" width="1.75" hidden="1" customWidth="1"/>
    <col min="17" max="17" width="15.75" hidden="1" customWidth="1"/>
    <col min="18" max="18" width="10.75" hidden="1" customWidth="1"/>
    <col min="19" max="19" width="20.75" hidden="1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1"/>
      <c r="C1" s="112"/>
      <c r="D1" s="112"/>
      <c r="E1" s="113"/>
      <c r="F1" s="113"/>
      <c r="G1" s="113"/>
      <c r="H1" s="113"/>
      <c r="I1" s="113"/>
      <c r="J1" s="113"/>
      <c r="K1" s="113"/>
      <c r="L1" s="113"/>
      <c r="M1" s="113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158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'اطلاعات پایه'!B19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272" t="s">
        <v>1</v>
      </c>
      <c r="D4" s="272" t="s">
        <v>2</v>
      </c>
      <c r="E4" s="274" t="s">
        <v>3</v>
      </c>
      <c r="F4" s="272" t="s">
        <v>41</v>
      </c>
      <c r="G4" s="83" t="s">
        <v>94</v>
      </c>
      <c r="H4" s="55"/>
      <c r="I4" s="258" t="s">
        <v>93</v>
      </c>
      <c r="J4" s="85"/>
      <c r="K4" s="86"/>
      <c r="L4" s="55"/>
      <c r="M4" s="258" t="s">
        <v>70</v>
      </c>
      <c r="N4" s="85"/>
      <c r="O4" s="86"/>
      <c r="P4" s="110"/>
      <c r="Q4" s="289" t="s">
        <v>71</v>
      </c>
      <c r="R4" s="289"/>
      <c r="S4" s="289"/>
      <c r="T4" s="41"/>
      <c r="U4" s="272" t="s">
        <v>145</v>
      </c>
    </row>
    <row r="5" spans="1:26" s="5" customFormat="1" ht="45" customHeight="1" x14ac:dyDescent="0.2">
      <c r="A5"/>
      <c r="B5" s="55"/>
      <c r="C5" s="273"/>
      <c r="D5" s="273"/>
      <c r="E5" s="275"/>
      <c r="F5" s="273"/>
      <c r="G5" s="83" t="s">
        <v>144</v>
      </c>
      <c r="H5" s="55"/>
      <c r="I5" s="87" t="s">
        <v>145</v>
      </c>
      <c r="J5" s="87" t="s">
        <v>41</v>
      </c>
      <c r="K5" s="87" t="s">
        <v>147</v>
      </c>
      <c r="L5" s="55"/>
      <c r="M5" s="108" t="s">
        <v>145</v>
      </c>
      <c r="N5" s="83" t="s">
        <v>41</v>
      </c>
      <c r="O5" s="108" t="s">
        <v>147</v>
      </c>
      <c r="P5" s="38"/>
      <c r="Q5" s="86" t="s">
        <v>31</v>
      </c>
      <c r="R5" s="88" t="s">
        <v>162</v>
      </c>
      <c r="S5" s="83" t="s">
        <v>146</v>
      </c>
      <c r="T5" s="45"/>
      <c r="U5" s="273"/>
      <c r="Z5" s="115"/>
    </row>
    <row r="6" spans="1:26" ht="22.5" x14ac:dyDescent="0.2">
      <c r="B6" s="55"/>
      <c r="C6" s="293" t="s">
        <v>36</v>
      </c>
      <c r="D6" s="294" t="s">
        <v>37</v>
      </c>
      <c r="E6" s="7" t="s">
        <v>4</v>
      </c>
      <c r="F6" s="282">
        <f>'اطلاعات پایه'!C4</f>
        <v>0</v>
      </c>
      <c r="G6" s="282">
        <v>67</v>
      </c>
      <c r="H6" s="55"/>
      <c r="I6" s="282">
        <v>102</v>
      </c>
      <c r="J6" s="269">
        <f>IF('اطلاعات پایه'!C4&lt;=400,0,IF(AND('اطلاعات پایه'!C4&gt;400,'اطلاعات پایه'!C4&lt;1001),'اطلاعات پایه'!C4-400,IF('اطلاعات پایه'!C4&gt;1001,600,0)))</f>
        <v>0</v>
      </c>
      <c r="K6" s="282">
        <f>J6*I6/1000</f>
        <v>0</v>
      </c>
      <c r="L6" s="55"/>
      <c r="M6" s="282">
        <v>77</v>
      </c>
      <c r="N6" s="282">
        <f>IF('اطلاعات پایه'!C4&lt;=1000,0,IF('اطلاعات پایه'!C4&gt;1000,'اطلاعات پایه'!C4-1000,0))</f>
        <v>0</v>
      </c>
      <c r="O6" s="282">
        <f>N6*M6/1000</f>
        <v>0</v>
      </c>
      <c r="P6" s="38"/>
      <c r="Q6" s="286">
        <f>G6+K6+O6</f>
        <v>67</v>
      </c>
      <c r="R6" s="283">
        <f>'اطلاعات پایه'!D4</f>
        <v>1</v>
      </c>
      <c r="S6" s="269">
        <f>R6*Q6</f>
        <v>67</v>
      </c>
      <c r="T6" s="41"/>
      <c r="U6" s="269" t="e">
        <f>S6*1000/F6</f>
        <v>#DIV/0!</v>
      </c>
    </row>
    <row r="7" spans="1:26" ht="22.5" x14ac:dyDescent="0.2">
      <c r="B7" s="55"/>
      <c r="C7" s="293"/>
      <c r="D7" s="294"/>
      <c r="E7" s="7" t="s">
        <v>154</v>
      </c>
      <c r="F7" s="282"/>
      <c r="G7" s="282"/>
      <c r="H7" s="55"/>
      <c r="I7" s="282"/>
      <c r="J7" s="270"/>
      <c r="K7" s="282"/>
      <c r="L7" s="55"/>
      <c r="M7" s="282"/>
      <c r="N7" s="282"/>
      <c r="O7" s="282"/>
      <c r="P7" s="38"/>
      <c r="Q7" s="287"/>
      <c r="R7" s="284"/>
      <c r="S7" s="270"/>
      <c r="T7" s="41"/>
      <c r="U7" s="270"/>
    </row>
    <row r="8" spans="1:26" ht="37.5" x14ac:dyDescent="0.2">
      <c r="B8" s="55"/>
      <c r="C8" s="293"/>
      <c r="D8" s="294"/>
      <c r="E8" s="7" t="s">
        <v>5</v>
      </c>
      <c r="F8" s="282"/>
      <c r="G8" s="282"/>
      <c r="H8" s="55"/>
      <c r="I8" s="282"/>
      <c r="J8" s="270"/>
      <c r="K8" s="282"/>
      <c r="L8" s="55"/>
      <c r="M8" s="282"/>
      <c r="N8" s="282"/>
      <c r="O8" s="282"/>
      <c r="P8" s="38"/>
      <c r="Q8" s="287"/>
      <c r="R8" s="284"/>
      <c r="S8" s="270"/>
      <c r="T8" s="41"/>
      <c r="U8" s="270"/>
    </row>
    <row r="9" spans="1:26" ht="22.5" x14ac:dyDescent="0.2">
      <c r="B9" s="55"/>
      <c r="C9" s="293"/>
      <c r="D9" s="294"/>
      <c r="E9" s="7" t="s">
        <v>6</v>
      </c>
      <c r="F9" s="282"/>
      <c r="G9" s="282"/>
      <c r="H9" s="55"/>
      <c r="I9" s="282"/>
      <c r="J9" s="270"/>
      <c r="K9" s="282"/>
      <c r="L9" s="55"/>
      <c r="M9" s="282"/>
      <c r="N9" s="282"/>
      <c r="O9" s="282"/>
      <c r="P9" s="38"/>
      <c r="Q9" s="287"/>
      <c r="R9" s="284"/>
      <c r="S9" s="270"/>
      <c r="T9" s="41"/>
      <c r="U9" s="270"/>
    </row>
    <row r="10" spans="1:26" ht="22.5" x14ac:dyDescent="0.2">
      <c r="B10" s="55"/>
      <c r="C10" s="293"/>
      <c r="D10" s="294"/>
      <c r="E10" s="7" t="s">
        <v>7</v>
      </c>
      <c r="F10" s="282"/>
      <c r="G10" s="282"/>
      <c r="H10" s="55"/>
      <c r="I10" s="282"/>
      <c r="J10" s="271"/>
      <c r="K10" s="282"/>
      <c r="L10" s="55"/>
      <c r="M10" s="282"/>
      <c r="N10" s="282"/>
      <c r="O10" s="282"/>
      <c r="P10" s="38"/>
      <c r="Q10" s="288"/>
      <c r="R10" s="285"/>
      <c r="S10" s="271"/>
      <c r="T10" s="41"/>
      <c r="U10" s="271"/>
    </row>
    <row r="11" spans="1:26" ht="22.5" x14ac:dyDescent="0.2">
      <c r="B11" s="55"/>
      <c r="C11" s="293"/>
      <c r="D11" s="295" t="s">
        <v>44</v>
      </c>
      <c r="E11" s="21" t="s">
        <v>33</v>
      </c>
      <c r="F11" s="281">
        <f>F6</f>
        <v>0</v>
      </c>
      <c r="G11" s="281">
        <v>18</v>
      </c>
      <c r="H11" s="55"/>
      <c r="I11" s="281">
        <v>33</v>
      </c>
      <c r="J11" s="281">
        <f>J6</f>
        <v>0</v>
      </c>
      <c r="K11" s="281">
        <f>J11*I11/1000</f>
        <v>0</v>
      </c>
      <c r="L11" s="55"/>
      <c r="M11" s="281">
        <v>28</v>
      </c>
      <c r="N11" s="281">
        <f>N6</f>
        <v>0</v>
      </c>
      <c r="O11" s="281">
        <f>N11*M11/1000</f>
        <v>0</v>
      </c>
      <c r="P11" s="38"/>
      <c r="Q11" s="299">
        <f>G11+K11+O11</f>
        <v>18</v>
      </c>
      <c r="R11" s="302">
        <f>R6</f>
        <v>1</v>
      </c>
      <c r="S11" s="296">
        <f>R11*Q11</f>
        <v>18</v>
      </c>
      <c r="T11" s="41"/>
      <c r="U11" s="296" t="e">
        <f>S11*1000/F11</f>
        <v>#DIV/0!</v>
      </c>
    </row>
    <row r="12" spans="1:26" ht="37.5" x14ac:dyDescent="0.2">
      <c r="B12" s="55"/>
      <c r="C12" s="293"/>
      <c r="D12" s="295"/>
      <c r="E12" s="21" t="s">
        <v>8</v>
      </c>
      <c r="F12" s="281"/>
      <c r="G12" s="281"/>
      <c r="H12" s="55"/>
      <c r="I12" s="281"/>
      <c r="J12" s="281"/>
      <c r="K12" s="281"/>
      <c r="L12" s="55"/>
      <c r="M12" s="281"/>
      <c r="N12" s="281"/>
      <c r="O12" s="281"/>
      <c r="P12" s="38"/>
      <c r="Q12" s="300"/>
      <c r="R12" s="303"/>
      <c r="S12" s="297"/>
      <c r="T12" s="41"/>
      <c r="U12" s="297"/>
    </row>
    <row r="13" spans="1:26" ht="22.5" x14ac:dyDescent="0.2">
      <c r="B13" s="55"/>
      <c r="C13" s="293"/>
      <c r="D13" s="295"/>
      <c r="E13" s="21" t="s">
        <v>9</v>
      </c>
      <c r="F13" s="281"/>
      <c r="G13" s="281"/>
      <c r="H13" s="55"/>
      <c r="I13" s="281"/>
      <c r="J13" s="281"/>
      <c r="K13" s="281"/>
      <c r="L13" s="55"/>
      <c r="M13" s="281"/>
      <c r="N13" s="281"/>
      <c r="O13" s="281"/>
      <c r="P13" s="38"/>
      <c r="Q13" s="300"/>
      <c r="R13" s="303"/>
      <c r="S13" s="297"/>
      <c r="T13" s="41"/>
      <c r="U13" s="297"/>
    </row>
    <row r="14" spans="1:26" ht="22.5" x14ac:dyDescent="0.2">
      <c r="B14" s="55"/>
      <c r="C14" s="293"/>
      <c r="D14" s="295"/>
      <c r="E14" s="21" t="s">
        <v>42</v>
      </c>
      <c r="F14" s="281"/>
      <c r="G14" s="281"/>
      <c r="H14" s="55"/>
      <c r="I14" s="281"/>
      <c r="J14" s="281"/>
      <c r="K14" s="281"/>
      <c r="L14" s="55"/>
      <c r="M14" s="281"/>
      <c r="N14" s="281"/>
      <c r="O14" s="281"/>
      <c r="P14" s="38"/>
      <c r="Q14" s="301"/>
      <c r="R14" s="304"/>
      <c r="S14" s="298"/>
      <c r="T14" s="41"/>
      <c r="U14" s="298"/>
    </row>
    <row r="15" spans="1:26" s="177" customFormat="1" ht="24.95" customHeight="1" x14ac:dyDescent="0.25">
      <c r="A15" s="170"/>
      <c r="B15" s="171"/>
      <c r="C15" s="291" t="s">
        <v>77</v>
      </c>
      <c r="D15" s="291"/>
      <c r="E15" s="291"/>
      <c r="F15" s="228"/>
      <c r="G15" s="28">
        <f>G11+G6</f>
        <v>85</v>
      </c>
      <c r="H15" s="61"/>
      <c r="I15" s="28">
        <f>SUM(I6:I14)</f>
        <v>135</v>
      </c>
      <c r="J15" s="28"/>
      <c r="K15" s="28">
        <f>SUM(K6:K14)</f>
        <v>0</v>
      </c>
      <c r="L15" s="61"/>
      <c r="M15" s="28">
        <f>SUM(M6:M14)</f>
        <v>105</v>
      </c>
      <c r="N15" s="28"/>
      <c r="O15" s="28">
        <f>SUM(O6:O14)</f>
        <v>0</v>
      </c>
      <c r="P15" s="233"/>
      <c r="Q15" s="234"/>
      <c r="R15" s="28"/>
      <c r="S15" s="235">
        <f>SUM(S6:S14)</f>
        <v>85</v>
      </c>
      <c r="T15" s="176"/>
      <c r="U15" s="173" t="e">
        <f>SUM(U6:U14)</f>
        <v>#DIV/0!</v>
      </c>
    </row>
    <row r="16" spans="1:26" s="10" customFormat="1" ht="24.95" customHeight="1" x14ac:dyDescent="0.25">
      <c r="A16"/>
      <c r="B16" s="55"/>
      <c r="C16" s="292" t="s">
        <v>195</v>
      </c>
      <c r="D16" s="292"/>
      <c r="E16" s="292"/>
      <c r="F16" s="227"/>
      <c r="G16" s="173">
        <f>G15-G17</f>
        <v>68</v>
      </c>
      <c r="H16" s="171"/>
      <c r="I16" s="173">
        <f>I15-I17</f>
        <v>108</v>
      </c>
      <c r="J16" s="173">
        <f>J15-J17</f>
        <v>0</v>
      </c>
      <c r="K16" s="173">
        <f>K15-K17</f>
        <v>0</v>
      </c>
      <c r="L16" s="171"/>
      <c r="M16" s="173">
        <f>M15-M17</f>
        <v>84</v>
      </c>
      <c r="N16" s="173">
        <f>N15-N17</f>
        <v>0</v>
      </c>
      <c r="O16" s="173">
        <f>O15-O17</f>
        <v>0</v>
      </c>
      <c r="P16" s="174"/>
      <c r="Q16" s="175"/>
      <c r="R16" s="173"/>
      <c r="S16" s="173">
        <f>S15-S17</f>
        <v>68</v>
      </c>
      <c r="T16" s="46"/>
      <c r="U16" s="28" t="e">
        <f>U15-U17</f>
        <v>#DIV/0!</v>
      </c>
    </row>
    <row r="17" spans="1:21" s="177" customFormat="1" ht="24.95" customHeight="1" x14ac:dyDescent="0.25">
      <c r="A17" s="170"/>
      <c r="B17" s="171"/>
      <c r="C17" s="292" t="s">
        <v>214</v>
      </c>
      <c r="D17" s="292"/>
      <c r="E17" s="292"/>
      <c r="F17" s="172"/>
      <c r="G17" s="173">
        <f>G15*0.2</f>
        <v>17</v>
      </c>
      <c r="H17" s="171"/>
      <c r="I17" s="173">
        <f>I15*0.2</f>
        <v>27</v>
      </c>
      <c r="J17" s="173">
        <f>J15*0.2</f>
        <v>0</v>
      </c>
      <c r="K17" s="173">
        <f>K15*0.2</f>
        <v>0</v>
      </c>
      <c r="L17" s="171"/>
      <c r="M17" s="173">
        <f>M15*0.2</f>
        <v>21</v>
      </c>
      <c r="N17" s="173">
        <f>N15*0.2</f>
        <v>0</v>
      </c>
      <c r="O17" s="173">
        <f>O15*0.2</f>
        <v>0</v>
      </c>
      <c r="P17" s="174"/>
      <c r="Q17" s="175"/>
      <c r="R17" s="173"/>
      <c r="S17" s="173">
        <f>S15*0.2</f>
        <v>17</v>
      </c>
      <c r="T17" s="176"/>
      <c r="U17" s="173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149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22.5" customHeight="1" x14ac:dyDescent="0.2">
      <c r="B20" s="55"/>
      <c r="C20" s="290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290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U4:U5"/>
    <mergeCell ref="M11:M14"/>
    <mergeCell ref="K11:K14"/>
    <mergeCell ref="S11:S14"/>
    <mergeCell ref="Q11:Q14"/>
    <mergeCell ref="R11:R14"/>
    <mergeCell ref="U6:U10"/>
    <mergeCell ref="U11:U14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70" zoomScaleNormal="100" zoomScaleSheetLayoutView="70" workbookViewId="0">
      <selection activeCell="J19" sqref="J19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159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'اطلاعات پایه'!B19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272" t="s">
        <v>1</v>
      </c>
      <c r="D4" s="272" t="s">
        <v>2</v>
      </c>
      <c r="E4" s="274" t="s">
        <v>3</v>
      </c>
      <c r="F4" s="274" t="s">
        <v>41</v>
      </c>
      <c r="G4" s="83" t="s">
        <v>91</v>
      </c>
      <c r="H4" s="55"/>
      <c r="I4" s="84" t="s">
        <v>89</v>
      </c>
      <c r="J4" s="85"/>
      <c r="K4" s="86"/>
      <c r="L4" s="55"/>
      <c r="M4" s="83" t="s">
        <v>90</v>
      </c>
      <c r="N4" s="85"/>
      <c r="O4" s="86"/>
      <c r="P4" s="38"/>
      <c r="Q4" s="305" t="s">
        <v>71</v>
      </c>
      <c r="R4" s="306"/>
      <c r="S4" s="307"/>
      <c r="U4" s="272" t="s">
        <v>145</v>
      </c>
    </row>
    <row r="5" spans="1:21" s="5" customFormat="1" ht="45" customHeight="1" x14ac:dyDescent="0.2">
      <c r="A5" s="63"/>
      <c r="B5" s="55"/>
      <c r="C5" s="273"/>
      <c r="D5" s="273"/>
      <c r="E5" s="275"/>
      <c r="F5" s="275"/>
      <c r="G5" s="83" t="s">
        <v>144</v>
      </c>
      <c r="H5" s="55"/>
      <c r="I5" s="108" t="s">
        <v>145</v>
      </c>
      <c r="J5" s="87" t="s">
        <v>41</v>
      </c>
      <c r="K5" s="108" t="s">
        <v>147</v>
      </c>
      <c r="L5" s="55"/>
      <c r="M5" s="108" t="s">
        <v>145</v>
      </c>
      <c r="N5" s="83" t="s">
        <v>41</v>
      </c>
      <c r="O5" s="108" t="s">
        <v>147</v>
      </c>
      <c r="P5" s="38"/>
      <c r="Q5" s="86" t="s">
        <v>31</v>
      </c>
      <c r="R5" s="88" t="s">
        <v>162</v>
      </c>
      <c r="S5" s="83" t="s">
        <v>146</v>
      </c>
      <c r="T5"/>
      <c r="U5" s="273"/>
    </row>
    <row r="6" spans="1:21" ht="22.5" x14ac:dyDescent="0.2">
      <c r="A6" s="63"/>
      <c r="B6" s="55"/>
      <c r="C6" s="308" t="s">
        <v>36</v>
      </c>
      <c r="D6" s="294" t="s">
        <v>37</v>
      </c>
      <c r="E6" s="7" t="s">
        <v>4</v>
      </c>
      <c r="F6" s="282">
        <f>'اطلاعات پایه'!C5</f>
        <v>0</v>
      </c>
      <c r="G6" s="282">
        <v>67</v>
      </c>
      <c r="H6" s="55"/>
      <c r="I6" s="282">
        <v>73</v>
      </c>
      <c r="J6" s="269">
        <f>IF('اطلاعات پایه'!C5&lt;=500,0,IF(AND('اطلاعات پایه'!C5&gt;500,'اطلاعات پایه'!C5&lt;5000),'اطلاعات پایه'!C5-500,IF('اطلاعات پایه'!C5&gt;5000,5000,0)))</f>
        <v>0</v>
      </c>
      <c r="K6" s="269">
        <f>J6*I6/1000</f>
        <v>0</v>
      </c>
      <c r="L6" s="61"/>
      <c r="M6" s="282">
        <v>57</v>
      </c>
      <c r="N6" s="269">
        <f>IF('اطلاعات پایه'!C5&lt;=5000,0,IF('اطلاعات پایه'!C5&gt;5000,'اطلاعات پایه'!C5-5000,0))</f>
        <v>0</v>
      </c>
      <c r="O6" s="269">
        <f>N6*M6/1000</f>
        <v>0</v>
      </c>
      <c r="P6" s="38"/>
      <c r="Q6" s="286">
        <f>G6+K6+O6</f>
        <v>67</v>
      </c>
      <c r="R6" s="283">
        <f>'اطلاعات پایه'!D5</f>
        <v>1</v>
      </c>
      <c r="S6" s="269">
        <f>R6*Q6</f>
        <v>67</v>
      </c>
      <c r="U6" s="269" t="e">
        <f>S6*1000/F6</f>
        <v>#DIV/0!</v>
      </c>
    </row>
    <row r="7" spans="1:21" ht="22.5" x14ac:dyDescent="0.2">
      <c r="A7" s="63"/>
      <c r="B7" s="55"/>
      <c r="C7" s="308"/>
      <c r="D7" s="294"/>
      <c r="E7" s="7" t="s">
        <v>32</v>
      </c>
      <c r="F7" s="282"/>
      <c r="G7" s="282"/>
      <c r="H7" s="55"/>
      <c r="I7" s="282"/>
      <c r="J7" s="270"/>
      <c r="K7" s="270"/>
      <c r="L7" s="61"/>
      <c r="M7" s="282"/>
      <c r="N7" s="270"/>
      <c r="O7" s="270"/>
      <c r="P7" s="38"/>
      <c r="Q7" s="287"/>
      <c r="R7" s="284"/>
      <c r="S7" s="270"/>
      <c r="U7" s="270"/>
    </row>
    <row r="8" spans="1:21" ht="37.5" x14ac:dyDescent="0.2">
      <c r="A8" s="63"/>
      <c r="B8" s="55"/>
      <c r="C8" s="308"/>
      <c r="D8" s="294"/>
      <c r="E8" s="7" t="s">
        <v>5</v>
      </c>
      <c r="F8" s="282"/>
      <c r="G8" s="282"/>
      <c r="H8" s="55"/>
      <c r="I8" s="282"/>
      <c r="J8" s="270"/>
      <c r="K8" s="270"/>
      <c r="L8" s="61"/>
      <c r="M8" s="282"/>
      <c r="N8" s="270"/>
      <c r="O8" s="270"/>
      <c r="P8" s="38"/>
      <c r="Q8" s="287"/>
      <c r="R8" s="284"/>
      <c r="S8" s="270"/>
      <c r="U8" s="270"/>
    </row>
    <row r="9" spans="1:21" ht="22.5" x14ac:dyDescent="0.2">
      <c r="A9" s="63"/>
      <c r="B9" s="55"/>
      <c r="C9" s="308"/>
      <c r="D9" s="294"/>
      <c r="E9" s="7" t="s">
        <v>6</v>
      </c>
      <c r="F9" s="282"/>
      <c r="G9" s="282"/>
      <c r="H9" s="55"/>
      <c r="I9" s="282"/>
      <c r="J9" s="270"/>
      <c r="K9" s="270"/>
      <c r="L9" s="61"/>
      <c r="M9" s="282"/>
      <c r="N9" s="270"/>
      <c r="O9" s="270"/>
      <c r="P9" s="38"/>
      <c r="Q9" s="287"/>
      <c r="R9" s="284"/>
      <c r="S9" s="270"/>
      <c r="U9" s="270"/>
    </row>
    <row r="10" spans="1:21" ht="22.5" x14ac:dyDescent="0.2">
      <c r="A10" s="63"/>
      <c r="B10" s="55"/>
      <c r="C10" s="308"/>
      <c r="D10" s="294"/>
      <c r="E10" s="7" t="s">
        <v>7</v>
      </c>
      <c r="F10" s="282"/>
      <c r="G10" s="282"/>
      <c r="H10" s="55"/>
      <c r="I10" s="282"/>
      <c r="J10" s="271"/>
      <c r="K10" s="271"/>
      <c r="L10" s="61"/>
      <c r="M10" s="282"/>
      <c r="N10" s="271"/>
      <c r="O10" s="271"/>
      <c r="P10" s="38"/>
      <c r="Q10" s="288"/>
      <c r="R10" s="285"/>
      <c r="S10" s="271"/>
      <c r="U10" s="271"/>
    </row>
    <row r="11" spans="1:21" ht="22.5" x14ac:dyDescent="0.2">
      <c r="A11" s="63"/>
      <c r="B11" s="55"/>
      <c r="C11" s="308"/>
      <c r="D11" s="295" t="s">
        <v>44</v>
      </c>
      <c r="E11" s="21" t="s">
        <v>33</v>
      </c>
      <c r="F11" s="281">
        <f>F6</f>
        <v>0</v>
      </c>
      <c r="G11" s="281">
        <v>18</v>
      </c>
      <c r="H11" s="55"/>
      <c r="I11" s="281">
        <v>17</v>
      </c>
      <c r="J11" s="296">
        <f>J6</f>
        <v>0</v>
      </c>
      <c r="K11" s="296">
        <f>J11*I11/1000</f>
        <v>0</v>
      </c>
      <c r="L11" s="61"/>
      <c r="M11" s="281">
        <v>18</v>
      </c>
      <c r="N11" s="296">
        <f>N6</f>
        <v>0</v>
      </c>
      <c r="O11" s="296">
        <f>N11*M11/1000</f>
        <v>0</v>
      </c>
      <c r="P11" s="38"/>
      <c r="Q11" s="299">
        <f>G11+K11+O11</f>
        <v>18</v>
      </c>
      <c r="R11" s="302">
        <f>R6</f>
        <v>1</v>
      </c>
      <c r="S11" s="296">
        <f>R11*Q11</f>
        <v>18</v>
      </c>
      <c r="U11" s="296" t="e">
        <f>S11*1000/F11</f>
        <v>#DIV/0!</v>
      </c>
    </row>
    <row r="12" spans="1:21" ht="37.5" x14ac:dyDescent="0.2">
      <c r="A12" s="63"/>
      <c r="B12" s="55"/>
      <c r="C12" s="308"/>
      <c r="D12" s="295"/>
      <c r="E12" s="21" t="s">
        <v>8</v>
      </c>
      <c r="F12" s="281"/>
      <c r="G12" s="281"/>
      <c r="H12" s="55"/>
      <c r="I12" s="281"/>
      <c r="J12" s="297"/>
      <c r="K12" s="297"/>
      <c r="L12" s="61"/>
      <c r="M12" s="281"/>
      <c r="N12" s="297"/>
      <c r="O12" s="297"/>
      <c r="P12" s="38"/>
      <c r="Q12" s="300"/>
      <c r="R12" s="303"/>
      <c r="S12" s="297"/>
      <c r="U12" s="297"/>
    </row>
    <row r="13" spans="1:21" ht="22.5" x14ac:dyDescent="0.2">
      <c r="A13" s="63"/>
      <c r="B13" s="55"/>
      <c r="C13" s="308"/>
      <c r="D13" s="295"/>
      <c r="E13" s="21" t="s">
        <v>9</v>
      </c>
      <c r="F13" s="281"/>
      <c r="G13" s="281"/>
      <c r="H13" s="55"/>
      <c r="I13" s="281"/>
      <c r="J13" s="297"/>
      <c r="K13" s="297"/>
      <c r="L13" s="61"/>
      <c r="M13" s="281"/>
      <c r="N13" s="297"/>
      <c r="O13" s="297"/>
      <c r="P13" s="38"/>
      <c r="Q13" s="300"/>
      <c r="R13" s="303"/>
      <c r="S13" s="297"/>
      <c r="U13" s="297"/>
    </row>
    <row r="14" spans="1:21" ht="22.5" x14ac:dyDescent="0.2">
      <c r="A14" s="63"/>
      <c r="B14" s="55"/>
      <c r="C14" s="308"/>
      <c r="D14" s="295"/>
      <c r="E14" s="21" t="s">
        <v>42</v>
      </c>
      <c r="F14" s="281"/>
      <c r="G14" s="281"/>
      <c r="H14" s="55"/>
      <c r="I14" s="281"/>
      <c r="J14" s="298"/>
      <c r="K14" s="298"/>
      <c r="L14" s="61"/>
      <c r="M14" s="281"/>
      <c r="N14" s="298"/>
      <c r="O14" s="298"/>
      <c r="P14" s="38"/>
      <c r="Q14" s="301"/>
      <c r="R14" s="304"/>
      <c r="S14" s="298"/>
      <c r="U14" s="298"/>
    </row>
    <row r="15" spans="1:21" s="177" customFormat="1" ht="24.95" customHeight="1" x14ac:dyDescent="0.25">
      <c r="A15" s="178"/>
      <c r="B15" s="171"/>
      <c r="C15" s="310" t="s">
        <v>77</v>
      </c>
      <c r="D15" s="310"/>
      <c r="E15" s="310"/>
      <c r="F15" s="236"/>
      <c r="G15" s="237">
        <f>G11+G6</f>
        <v>85</v>
      </c>
      <c r="H15" s="238"/>
      <c r="I15" s="237">
        <f>SUM(I6:I14)</f>
        <v>90</v>
      </c>
      <c r="J15" s="237"/>
      <c r="K15" s="237">
        <f>SUM(K6:K14)</f>
        <v>0</v>
      </c>
      <c r="L15" s="238"/>
      <c r="M15" s="237">
        <f>SUM(M6:M14)</f>
        <v>75</v>
      </c>
      <c r="N15" s="237"/>
      <c r="O15" s="237">
        <f>SUM(O6:O14)</f>
        <v>0</v>
      </c>
      <c r="P15" s="239"/>
      <c r="Q15" s="240"/>
      <c r="R15" s="237"/>
      <c r="S15" s="237">
        <f>SUM(S6:S14)</f>
        <v>85</v>
      </c>
      <c r="T15" s="170"/>
      <c r="U15" s="173" t="e">
        <f>SUM(U6:U14)</f>
        <v>#DIV/0!</v>
      </c>
    </row>
    <row r="16" spans="1:21" s="10" customFormat="1" ht="24.95" customHeight="1" x14ac:dyDescent="0.25">
      <c r="A16" s="63"/>
      <c r="B16" s="55"/>
      <c r="C16" s="309" t="s">
        <v>195</v>
      </c>
      <c r="D16" s="309"/>
      <c r="E16" s="309"/>
      <c r="F16" s="229"/>
      <c r="G16" s="179">
        <f>G15-G17</f>
        <v>68</v>
      </c>
      <c r="H16" s="171"/>
      <c r="I16" s="179">
        <f>I15-I17</f>
        <v>72</v>
      </c>
      <c r="J16" s="179">
        <f>J15-J17</f>
        <v>0</v>
      </c>
      <c r="K16" s="179">
        <f>K15-K17</f>
        <v>0</v>
      </c>
      <c r="L16" s="171"/>
      <c r="M16" s="179">
        <f>M15-M17</f>
        <v>60</v>
      </c>
      <c r="N16" s="179">
        <f>N15-N17</f>
        <v>0</v>
      </c>
      <c r="O16" s="179">
        <f>O15-O17</f>
        <v>0</v>
      </c>
      <c r="P16" s="174"/>
      <c r="Q16" s="180"/>
      <c r="R16" s="179"/>
      <c r="S16" s="179">
        <f>S15-S17</f>
        <v>68</v>
      </c>
      <c r="T16"/>
      <c r="U16" s="28" t="e">
        <f>U15-U17</f>
        <v>#DIV/0!</v>
      </c>
    </row>
    <row r="17" spans="1:21" s="177" customFormat="1" ht="24.95" customHeight="1" x14ac:dyDescent="0.25">
      <c r="A17" s="178"/>
      <c r="B17" s="171"/>
      <c r="C17" s="309" t="s">
        <v>214</v>
      </c>
      <c r="D17" s="309"/>
      <c r="E17" s="309"/>
      <c r="F17" s="229"/>
      <c r="G17" s="179">
        <f>G15*0.2</f>
        <v>17</v>
      </c>
      <c r="H17" s="171"/>
      <c r="I17" s="179">
        <f>I15*0.2</f>
        <v>18</v>
      </c>
      <c r="J17" s="179">
        <f>J15*0.2</f>
        <v>0</v>
      </c>
      <c r="K17" s="179">
        <f>K15*0.2</f>
        <v>0</v>
      </c>
      <c r="L17" s="171"/>
      <c r="M17" s="179">
        <f>M15*0.2</f>
        <v>15</v>
      </c>
      <c r="N17" s="179">
        <f>N15*0.2</f>
        <v>0</v>
      </c>
      <c r="O17" s="179">
        <f>O15*0.2</f>
        <v>0</v>
      </c>
      <c r="P17" s="174"/>
      <c r="Q17" s="179"/>
      <c r="R17" s="179"/>
      <c r="S17" s="179">
        <f>S15*0.2</f>
        <v>17</v>
      </c>
      <c r="T17" s="170"/>
      <c r="U17" s="173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150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290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290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  <mergeCell ref="R11:R14"/>
    <mergeCell ref="S11:S14"/>
    <mergeCell ref="O6:O10"/>
    <mergeCell ref="Q6:Q10"/>
    <mergeCell ref="R6:R10"/>
    <mergeCell ref="S6:S10"/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2025-08-13T13:10:17Z</cp:lastPrinted>
  <dcterms:created xsi:type="dcterms:W3CDTF">2019-12-07T13:45:59Z</dcterms:created>
  <dcterms:modified xsi:type="dcterms:W3CDTF">2025-08-13T13:54:38Z</dcterms:modified>
</cp:coreProperties>
</file>