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1\Desktop\DWN\"/>
    </mc:Choice>
  </mc:AlternateContent>
  <xr:revisionPtr revIDLastSave="0" documentId="13_ncr:1_{589D9299-2A0B-4673-A376-6F7147B9DF40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تعرفه بهار 405" sheetId="35" r:id="rId1"/>
    <sheet name="فاکتور تجمیعِی" sheetId="33" r:id="rId2"/>
    <sheet name="نسبت طراحی به ساخت" sheetId="38" r:id="rId3"/>
    <sheet name="متراژ طبقات" sheetId="16" r:id="rId4"/>
    <sheet name="متراژ نما" sheetId="23" r:id="rId5"/>
    <sheet name="متراژ محوطه" sheetId="24" r:id="rId6"/>
    <sheet name="زمانبندی" sheetId="30" r:id="rId7"/>
    <sheet name="مطالعات" sheetId="27" r:id="rId8"/>
    <sheet name="نظارت" sheetId="31" r:id="rId9"/>
    <sheet name="اجرا و نظارت عالیه معماری" sheetId="32" r:id="rId10"/>
    <sheet name="گراف قیمت" sheetId="26" r:id="rId11"/>
    <sheet name="گراف کیفیت" sheetId="25" r:id="rId12"/>
    <sheet name="4 گروه" sheetId="36" r:id="rId13"/>
  </sheets>
  <definedNames>
    <definedName name="_xlnm.Print_Area" localSheetId="12">'4 گروه'!$A$1:$G$12</definedName>
    <definedName name="_xlnm.Print_Area" localSheetId="9">'اجرا و نظارت عالیه معماری'!$A$1:$F$7</definedName>
    <definedName name="_xlnm.Print_Area" localSheetId="0">'تعرفه بهار 405'!$B$1:$L$30</definedName>
    <definedName name="_xlnm.Print_Area" localSheetId="1">'فاکتور تجمیعِی'!$A$1:$I$7</definedName>
    <definedName name="_xlnm.Print_Area" localSheetId="3">'متراژ طبقات'!$B$1:$F$13</definedName>
    <definedName name="_xlnm.Print_Area" localSheetId="5">'متراژ محوطه'!$B$1:$E$15</definedName>
    <definedName name="_xlnm.Print_Area" localSheetId="4">'متراژ نما'!$B$1:$E$15</definedName>
    <definedName name="_xlnm.Print_Area" localSheetId="7">مطالعات!$A$1:$H$18</definedName>
    <definedName name="_xlnm.Print_Area" localSheetId="2">'نسبت طراحی به ساخت'!$B$1:$E$4</definedName>
    <definedName name="_xlnm.Print_Area" localSheetId="8">نظارت!$A$1:$G$12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38" l="1"/>
  <c r="C2" i="38"/>
  <c r="E2" i="38"/>
  <c r="D4" i="33" a="1"/>
  <c r="D4" i="33" s="1"/>
  <c r="D5" i="33" a="1"/>
  <c r="D5" i="33" s="1"/>
  <c r="C13" i="16"/>
  <c r="D13" i="16"/>
  <c r="J6" i="23"/>
  <c r="K6" i="23" s="1"/>
  <c r="M6" i="23" s="1"/>
  <c r="I6" i="23"/>
  <c r="J5" i="23"/>
  <c r="K5" i="23" s="1"/>
  <c r="M5" i="23" s="1"/>
  <c r="I5" i="23"/>
  <c r="J4" i="23"/>
  <c r="K4" i="23" s="1"/>
  <c r="M4" i="23" s="1"/>
  <c r="I4" i="23"/>
  <c r="I3" i="23"/>
  <c r="K3" i="23" s="1"/>
  <c r="M3" i="23" s="1"/>
  <c r="E4" i="38" l="1"/>
  <c r="E4" i="36"/>
  <c r="E5" i="36" s="1"/>
  <c r="E6" i="36" s="1"/>
  <c r="E8" i="36"/>
  <c r="F8" i="36" s="1"/>
  <c r="D7" i="36"/>
  <c r="F3" i="36"/>
  <c r="F5" i="36" l="1"/>
  <c r="F6" i="36"/>
  <c r="F4" i="36"/>
  <c r="F7" i="36" l="1"/>
  <c r="F9" i="36" s="1"/>
  <c r="C3" i="33" l="1"/>
  <c r="D6" i="35" l="1"/>
  <c r="G6" i="35"/>
  <c r="J6" i="35"/>
  <c r="D14" i="35"/>
  <c r="G14" i="35"/>
  <c r="J14" i="35"/>
  <c r="D21" i="35"/>
  <c r="G21" i="35"/>
  <c r="J21" i="35"/>
  <c r="D28" i="35"/>
  <c r="G28" i="35"/>
  <c r="J28" i="35"/>
  <c r="J6" i="33" l="1" a="1"/>
  <c r="J6" i="33" s="1"/>
  <c r="J5" i="33" a="1"/>
  <c r="J5" i="33" s="1"/>
  <c r="J3" i="33" a="1"/>
  <c r="J3" i="33" s="1"/>
  <c r="J4" i="33" a="1"/>
  <c r="J4" i="33" s="1"/>
  <c r="C6" i="33" l="1"/>
  <c r="R20" i="33" s="1"/>
  <c r="C5" i="33"/>
  <c r="R19" i="33" s="1"/>
  <c r="C4" i="33"/>
  <c r="R18" i="33" s="1"/>
  <c r="R17" i="33"/>
  <c r="R16" i="33" s="1"/>
  <c r="T16" i="33" s="1"/>
  <c r="G3" i="33" a="1"/>
  <c r="D3" i="33" a="1"/>
  <c r="D3" i="33" s="1"/>
  <c r="G4" i="33" a="1"/>
  <c r="G4" i="33" s="1"/>
  <c r="G6" i="33" a="1"/>
  <c r="G6" i="33" s="1"/>
  <c r="D6" i="33" a="1"/>
  <c r="D6" i="33" s="1"/>
  <c r="G5" i="33" a="1"/>
  <c r="G5" i="33" s="1"/>
  <c r="J7" i="33" l="1"/>
  <c r="G3" i="33"/>
  <c r="G7" i="33" s="1"/>
  <c r="M4" i="33"/>
  <c r="N4" i="33" s="1"/>
  <c r="U18" i="33" s="1"/>
  <c r="V18" i="33" s="1"/>
  <c r="M5" i="33"/>
  <c r="N5" i="33" s="1"/>
  <c r="U19" i="33" s="1"/>
  <c r="V19" i="33" s="1"/>
  <c r="M6" i="33"/>
  <c r="N6" i="33" s="1"/>
  <c r="U20" i="33" s="1"/>
  <c r="V20" i="33" s="1"/>
  <c r="M3" i="33"/>
  <c r="N3" i="33" s="1"/>
  <c r="U17" i="33" s="1"/>
  <c r="D7" i="33"/>
  <c r="C7" i="33"/>
  <c r="D6" i="32"/>
  <c r="U21" i="33" l="1"/>
  <c r="V17" i="33"/>
  <c r="W17" i="33" s="1"/>
  <c r="O6" i="33"/>
  <c r="O3" i="33"/>
  <c r="O5" i="33"/>
  <c r="O4" i="33"/>
  <c r="N7" i="33"/>
  <c r="N11" i="33" s="1"/>
  <c r="N10" i="33" s="1"/>
  <c r="M7" i="33"/>
  <c r="O13" i="33" l="1"/>
  <c r="V16" i="33"/>
  <c r="C15" i="24"/>
  <c r="C15" i="23"/>
  <c r="C8" i="26"/>
  <c r="T22" i="33" l="1"/>
  <c r="G13" i="27"/>
  <c r="G12" i="27" s="1"/>
  <c r="D3" i="23"/>
  <c r="D4" i="23" s="1"/>
  <c r="E4" i="16"/>
  <c r="F4" i="16" s="1"/>
  <c r="D3" i="24"/>
  <c r="E3" i="24" s="1"/>
  <c r="F3" i="16"/>
  <c r="E3" i="23" l="1"/>
  <c r="E5" i="16"/>
  <c r="E6" i="16" s="1"/>
  <c r="D6" i="24" s="1"/>
  <c r="E6" i="24" s="1"/>
  <c r="D4" i="24"/>
  <c r="E4" i="24" s="1"/>
  <c r="G11" i="27"/>
  <c r="E4" i="23"/>
  <c r="D5" i="23"/>
  <c r="F6" i="16" l="1"/>
  <c r="F5" i="16"/>
  <c r="E7" i="16"/>
  <c r="D7" i="24" s="1"/>
  <c r="E7" i="24" s="1"/>
  <c r="F7" i="16"/>
  <c r="D5" i="24"/>
  <c r="E5" i="24" s="1"/>
  <c r="E5" i="23"/>
  <c r="D6" i="23"/>
  <c r="E8" i="16" l="1"/>
  <c r="D8" i="24" s="1"/>
  <c r="E8" i="24" s="1"/>
  <c r="E9" i="16"/>
  <c r="F9" i="16" s="1"/>
  <c r="F8" i="16"/>
  <c r="E6" i="23"/>
  <c r="D7" i="23"/>
  <c r="E10" i="16"/>
  <c r="D9" i="24" l="1"/>
  <c r="E9" i="24" s="1"/>
  <c r="E7" i="23"/>
  <c r="D8" i="23"/>
  <c r="F10" i="16"/>
  <c r="E11" i="16"/>
  <c r="E12" i="16" s="1"/>
  <c r="F12" i="16" s="1"/>
  <c r="D10" i="24"/>
  <c r="E10" i="24" s="1"/>
  <c r="D9" i="23" l="1"/>
  <c r="E8" i="23"/>
  <c r="D11" i="24"/>
  <c r="E11" i="24" s="1"/>
  <c r="E15" i="24" s="1"/>
  <c r="F11" i="16"/>
  <c r="F13" i="16" s="1"/>
  <c r="D10" i="23" l="1"/>
  <c r="E9" i="23"/>
  <c r="E10" i="23" l="1"/>
  <c r="D11" i="23"/>
  <c r="E11" i="23" s="1"/>
  <c r="E15" i="23" l="1"/>
  <c r="H7" i="33" l="1"/>
  <c r="K7" i="33"/>
  <c r="L7" i="33"/>
  <c r="I7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<sst xmlns="http://schemas.openxmlformats.org/spreadsheetml/2006/main" count="301" uniqueCount="204">
  <si>
    <t>طراحی داخلی</t>
  </si>
  <si>
    <t>موضوع</t>
  </si>
  <si>
    <t>مختصری از شرح خدمات</t>
  </si>
  <si>
    <t>ارائه راهکارهاي اصلاحی</t>
  </si>
  <si>
    <t>شرکت در جلسات فنی و راهنمایی های تلفنی طبق برنامه منظم</t>
  </si>
  <si>
    <t>پیشنهاد و انتخاب متریال مناسب</t>
  </si>
  <si>
    <t>مجموع</t>
  </si>
  <si>
    <t>طراحی پلان</t>
  </si>
  <si>
    <t>متراژ</t>
  </si>
  <si>
    <t>بازبینی طراحی حین اجرا</t>
  </si>
  <si>
    <t>محوطه</t>
  </si>
  <si>
    <t>نما</t>
  </si>
  <si>
    <t>هزینه ساخت</t>
  </si>
  <si>
    <t>سازه</t>
  </si>
  <si>
    <t>اعداد فوق تا 2 ماه از زمان صدور فاکتور معتبر است و پس از آن مشمول تعدیل می گردد.</t>
  </si>
  <si>
    <t>زیرزمین دوم</t>
  </si>
  <si>
    <t>زیرزمین اول</t>
  </si>
  <si>
    <t>همکف</t>
  </si>
  <si>
    <t>نیم طبقه</t>
  </si>
  <si>
    <t>اول</t>
  </si>
  <si>
    <t>دوم</t>
  </si>
  <si>
    <t>سوم</t>
  </si>
  <si>
    <t>طبقات</t>
  </si>
  <si>
    <t>چهارم</t>
  </si>
  <si>
    <t>پنجم</t>
  </si>
  <si>
    <t>مبنای محاسبه متراژ بر اساس کل زیر بنای طبقات است.</t>
  </si>
  <si>
    <t>مجموع ناخالص دریافتی از کارفرما</t>
  </si>
  <si>
    <r>
      <t>مختصری از شرح خدمات</t>
    </r>
    <r>
      <rPr>
        <b/>
        <sz val="12"/>
        <rFont val="B Nazanin"/>
        <charset val="178"/>
      </rPr>
      <t xml:space="preserve"> نظارت عالیه</t>
    </r>
  </si>
  <si>
    <t>طراحی نما</t>
  </si>
  <si>
    <t>دستمزد طراحی در ابتدای کار در قالب 2 فقره چک برای ابتدا و انتهای قرارداد دریافت و کار آغاز می شود.</t>
  </si>
  <si>
    <t>ناخالص دستمزد طراحی (ریال)</t>
  </si>
  <si>
    <t>برای طراحی های مسکونی کلاسیک 25%  و برای پروژه های غیر مسکونی (تجاری، اداری، گردشگری و...) و پروژه های مسکونی با کانسپتهای خاص تا 50%  به حق الزحمه فوق اضافه می گردد.</t>
  </si>
  <si>
    <t>حق الزحمه نظارت به صورت سالانه و بر اساس نرخ تورم و حجم کار انجام شده تعدیل می گردد.</t>
  </si>
  <si>
    <t>دستمزد پایه نظارت</t>
  </si>
  <si>
    <t>ردیف</t>
  </si>
  <si>
    <t>شرح خدمات</t>
  </si>
  <si>
    <t>پلان</t>
  </si>
  <si>
    <t>شماره نما</t>
  </si>
  <si>
    <t>نمای شمالی</t>
  </si>
  <si>
    <t>نمای جنوبی</t>
  </si>
  <si>
    <t>نمای شرقی</t>
  </si>
  <si>
    <t>نمای غربی</t>
  </si>
  <si>
    <t>مساحت تراس 2</t>
  </si>
  <si>
    <t>مساحت تراس 1</t>
  </si>
  <si>
    <t>مساحت  روف گاردن</t>
  </si>
  <si>
    <t>مساحت  حیاط</t>
  </si>
  <si>
    <t>مساحت تراس 3</t>
  </si>
  <si>
    <t>مساحت تراس 4</t>
  </si>
  <si>
    <t>تهران</t>
  </si>
  <si>
    <t>شهرستان</t>
  </si>
  <si>
    <t>پادرا</t>
  </si>
  <si>
    <t>Column1</t>
  </si>
  <si>
    <t>Column2</t>
  </si>
  <si>
    <t>طراحی محوطه</t>
  </si>
  <si>
    <t>مطالعات</t>
  </si>
  <si>
    <r>
      <t xml:space="preserve">کلیات شرح خدمات  </t>
    </r>
    <r>
      <rPr>
        <b/>
        <sz val="14"/>
        <color theme="1"/>
        <rFont val="B Nazanin"/>
        <charset val="178"/>
      </rPr>
      <t>مطالعات</t>
    </r>
  </si>
  <si>
    <t xml:space="preserve">بررسی نمونه های مشابه داخلی و خارجی   </t>
  </si>
  <si>
    <t>جلسات دریافت و بررسی نظرات کارفرما و تبادل نظر و تعیین نیازهای فیزیکی و فضایی کارفرما و در صورت وجود و امکان، بازدید و بررسی نمونه های مشابه پروژه و تعیین نقاط ضعف و قوت آنها</t>
  </si>
  <si>
    <t>تعیین ضوابط و استانداردهایی که کار طراحی بایستی در  چارچوب آنها انجام گیرد</t>
  </si>
  <si>
    <t>تعیین مناسبترین سیستم ساخت پروژه و هماهنگی با گروه های سازه و تاسیسات پروژه که از سوی کارفرما معرفی می گردند و دریافت نیازهای آنها جهت اعمال در بخش طراحی معماری</t>
  </si>
  <si>
    <r>
      <t xml:space="preserve">مشورت با کافرما و ارائه پیشنهادات مناسب تا تعیین بهترین </t>
    </r>
    <r>
      <rPr>
        <b/>
        <sz val="12"/>
        <color theme="1"/>
        <rFont val="B Nazanin"/>
        <charset val="178"/>
      </rPr>
      <t>برنامه فیزیکی</t>
    </r>
    <r>
      <rPr>
        <sz val="12"/>
        <color theme="1"/>
        <rFont val="B Nazanin"/>
        <charset val="178"/>
      </rPr>
      <t xml:space="preserve"> به نحوی که تعداد و ابعاد و مساحت و نیاز فضاها بر اساس تعداد کاربران و سرانه های مربوطه و دستگاه ها و تجهیزات مشخص گردد؛ در این مورد اطلاعات و نیازهای فنی دستگاه ها از سوی کارفرما به مشاور ارائه می گردد.</t>
    </r>
  </si>
  <si>
    <t>مالیات بر ارزش افزوده سهم کارفرما</t>
  </si>
  <si>
    <t>حق الزحمه واحد 
30% طراحی پلان</t>
  </si>
  <si>
    <t>کل حق الزحمه
(میلیون تومان)</t>
  </si>
  <si>
    <t>تاسیسات</t>
  </si>
  <si>
    <t>مرحله</t>
  </si>
  <si>
    <t>ماه</t>
  </si>
  <si>
    <t>آذر</t>
  </si>
  <si>
    <t>دی</t>
  </si>
  <si>
    <t>بهمن</t>
  </si>
  <si>
    <t>اسفند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</si>
  <si>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</si>
  <si>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</si>
  <si>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</si>
  <si>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</si>
  <si>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</si>
  <si>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</si>
  <si>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</si>
  <si>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</si>
  <si>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فاز صفر</t>
  </si>
  <si>
    <t>بررسی آخرین نمونه ها</t>
  </si>
  <si>
    <t>معماری: پلان و نما</t>
  </si>
  <si>
    <t>فاز 1</t>
  </si>
  <si>
    <t>تایید شهرداری</t>
  </si>
  <si>
    <t>فاز 2</t>
  </si>
  <si>
    <t>جلسه نظارت انفرادی</t>
  </si>
  <si>
    <t>نظارت بر اجرای کار در قالب بازدید و تطبیق کارهاي اجرایی به صورت 15 روز یکبار از سوی نمایندگان شرکت</t>
  </si>
  <si>
    <t>نظارت عالیه معماری</t>
  </si>
  <si>
    <t>درصد اجرا</t>
  </si>
  <si>
    <t>دستمزد اجرا نسبت به کل هزینه های ساختمان</t>
  </si>
  <si>
    <r>
      <t xml:space="preserve">نظارت معماری
</t>
    </r>
    <r>
      <rPr>
        <b/>
        <sz val="9"/>
        <color theme="1"/>
        <rFont val="B Nazanin"/>
        <charset val="178"/>
      </rPr>
      <t>خدمات شرکتی</t>
    </r>
  </si>
  <si>
    <t>خالص حق الزحمه (80%)</t>
  </si>
  <si>
    <t>خالص دریافتی مشاور</t>
  </si>
  <si>
    <t>به دلیل آنکه پروژه ها از طریق شرکت پیشرواندیشان پادرا انجام می گیرد، هزینه های بیمه تامین اجتماعی معادل 16.67% و مالیات بر درآمد -جمعا حدود 20% از سوی مشاور پرداخت می گردد؛ پرداخت 10% مالیات بر ارزش افزوده به عهده کارفرماست که از سوی کارفرما به مشاور پرداخت می گردد.</t>
  </si>
  <si>
    <t>هزینه های بالاسری شرکت مانند بیمه، مالیات و سربار شرکت (20%)</t>
  </si>
  <si>
    <t>تعداد طبقات</t>
  </si>
  <si>
    <t>ارتفاع طبقات</t>
  </si>
  <si>
    <t>ارتفاع کل ساختمان</t>
  </si>
  <si>
    <t>عرض</t>
  </si>
  <si>
    <t>مساحت کل</t>
  </si>
  <si>
    <t>ارتفاع 
جانپناه بام</t>
  </si>
  <si>
    <t>حق الزحمه خدمات طراحی</t>
  </si>
  <si>
    <t xml:space="preserve"> سر در و دیوار بیرونی و داخلی حیاط کوچه</t>
  </si>
  <si>
    <t>قیمت نهایی(میلیون تومان)</t>
  </si>
  <si>
    <t>هزار تومان
به ازای هرمترمربع</t>
  </si>
  <si>
    <t>میلیون تومان ثابت</t>
  </si>
  <si>
    <t>میلیون تومان
ثابت</t>
  </si>
  <si>
    <t>+</t>
  </si>
  <si>
    <t>فاز یک(کلیات طرح)
طرح محوطه به صورت 2بعدی و نقشه اتوکد</t>
  </si>
  <si>
    <t>A</t>
  </si>
  <si>
    <t>B</t>
  </si>
  <si>
    <t>C</t>
  </si>
  <si>
    <t>فاز یک(کلیات طرح)
طرح نما به صورت 2بعدی و نقشه اتوکد
 1گزینه نما</t>
  </si>
  <si>
    <t>تحلیل سایت پروژه
فاز یک(کلیات طرح) 
1 گزینه پلان</t>
  </si>
  <si>
    <t>متراژ پلان</t>
  </si>
  <si>
    <t>متراژ نما و دیوار و سردر</t>
  </si>
  <si>
    <t xml:space="preserve">فاز یک(کلیات طرح)
طرح و نقشه سقف کاذبها و دیوارهای مهم به صورت 2بعدی و نقشه اتوکد
</t>
  </si>
  <si>
    <t>متراژ طراحی داخلی</t>
  </si>
  <si>
    <t>مساحت محوطه</t>
  </si>
  <si>
    <t>سطح خدمات</t>
  </si>
  <si>
    <t>مسکونی:طراحی تمام فضاهای داخلی شامل پذیرایی، نشیمن، آشپزخانه، سرویسهای بهداشتی و حمامها، اتاقهای خواب، پلکان، لابی، طرح اتاق اسانسور و ... به تکفیک و اخذ تایید کارفرما</t>
  </si>
  <si>
    <t>اداری: طراحی تمام فضاهای داخلی شامل لابیها، راهروها، سالنهای جلسات، اتاق کار وزیر، اتاق کار مدیرکل و تمامی فضاهای استراحت و کار و کارمندان، فضاهای سرویس و آبدارخانه ها و ... به تکفیک و اخذ تایید کارفرما</t>
  </si>
  <si>
    <t xml:space="preserve">بررسی نمونه های موردی
فاز یک(کلیات طرح)
رندر سه بعدی و نمایش نور و متریال
</t>
  </si>
  <si>
    <r>
      <t xml:space="preserve">نمـــا
</t>
    </r>
    <r>
      <rPr>
        <sz val="12"/>
        <color theme="1"/>
        <rFont val="B Nazanin"/>
        <charset val="178"/>
      </rPr>
      <t>(سطوح عمودی بیرونی)</t>
    </r>
  </si>
  <si>
    <t>ارائه استایلهای به روز و مشابه پروژه و بررسی نمونه های مناسب
فاز یک(کلیات طرح)
رندر سه بعدی روز و نمایش  نور و متریال
 نورپردازی و رندر شب</t>
  </si>
  <si>
    <t>ارائه استایلهای به روز و مشابه پروژه و بررسی نمونه های مناسب
فازیک(کلیات طرح) باغچه ها و ابنماها و کفسازی و محوطه
رندر سه بعدی روز و نمایش  نور و متریال 
 نورپردازی و رندر شب
فاز دو و جزییات اجرایی مانند: نقشه ها و جزییات، ابعاد و نوع متریال، آلاچیق، نشیمن، آتشدان، باربکیو، آبنما و ...</t>
  </si>
  <si>
    <t>بررسی نمونه های موردی
فازیک(کلیات طرح)
رندر سه بعدی روز و نمایش نور و متریال
فاز دو و جزییات اجرایی مانند::
نقشه سقف کاذب
نقشه کفسازی ها
نقشه دیوارهای طراحی شده تمام فضاها با جزییات و اطلاعات اجرایی کامل
کد، رنگ و ابعادکاشی سرامیک
نوع و ابعاد و نوع پرداخت رویه سنگ
نوع و محل نورپردازیها
طرح درهای داخلی و دستگیره ها
انتخاب کلید و پریزها
کلیات طرح کابینت و کمدها
طرح قرنیز و....</t>
  </si>
  <si>
    <r>
      <t xml:space="preserve">حق الزحمه واحد 
</t>
    </r>
    <r>
      <rPr>
        <sz val="10"/>
        <color theme="0" tint="-0.34998626667073579"/>
        <rFont val="B Nazanin"/>
        <charset val="178"/>
      </rPr>
      <t>(هزارتومان/ مترمربع زیربنا)</t>
    </r>
  </si>
  <si>
    <t>بررسی نمونه های موردی
2 تا 3 گزینه نما
فازیک(کلیات طرح)
رندر سه بعدی روز و نمایش متریال 
 نورپردازی و رندر شب
فاز دو و جزییات اجرایی مانند:: شاسی کشی و کدهای جلوآمدگی و تورفتگیهای نما، نقشه جزییات نما،  ابعاد و نوع متریال، محل نورپردازیها، جزییات نرده ها، محل کنتورها، طرح در و سردر و دیوارها و...</t>
  </si>
  <si>
    <t xml:space="preserve">2گزینه نما
فاز یک(کلیات طرح)
رندر سه بعدی روز و نمایش متریال
 </t>
  </si>
  <si>
    <r>
      <t>نما: ب</t>
    </r>
    <r>
      <rPr>
        <sz val="12"/>
        <color theme="1"/>
        <rFont val="B Nazanin"/>
        <charset val="178"/>
      </rPr>
      <t>ررسی نمونه های موردی/ 2تا 3 گزینه نما/فازیک/ رندر سه بعدی روز و نمایش متریال نورپردازی و رندر شب/ فاز دو و جزییات اجرایی مانند:: شاسی کشی و کدهای جلوآمدگی و تورفتگیهای نما، نقشه جزییات نما، ابعاد و نوع متریال، محل نورپردازیها، جزییات نرده ها،  طرح در</t>
    </r>
  </si>
  <si>
    <t xml:space="preserve">تحلیل سایت پروژه 
بررسی نمونه های موردی
2تا3 گزینه پلان
فازیک(کلیات طرح) 
ارائه تصاویر مشابه فضاهای داخلی
جانمایی ستونها و داکتها
فاز دو و جزییات اجرایی مانند:: دریافت و بررسی نقشه های سازه و تاسیسات و اعلام نظر به تیم های مربوطه 
اعمال نقشه های سازه و تاسیسات بر نقشه های معماری  </t>
  </si>
  <si>
    <t>تحلیل سایت پروژه 
بررسی نمونه های موردی
2 گزینه پلان
فاز یک(کلیات طرح)
 جانمایی ستونها و داکتها</t>
  </si>
  <si>
    <t>ارائه استایلهای به روز و مشابه پروژه و بررسی نمونه های مناسب/ فازیک(کلیات طرح) باغچه ها و ابنماها و کفسازی و محوطه/ رندر سه بعدی روز و نمایش  نور و متریال/ نورپردازی و رندر شب/ فاز دو و جزییات اجرایی مانند: نقشه ها و جزییات، ابعاد و نوع متریال، آلاچیق، نشیمن، آتشدان، باربکیو، آبنما و ...</t>
  </si>
  <si>
    <r>
      <t xml:space="preserve">حق الزحمه 
با اعمال تخفیف
</t>
    </r>
    <r>
      <rPr>
        <sz val="10"/>
        <color rgb="FF000000"/>
        <rFont val="B Nazanin"/>
        <charset val="178"/>
      </rPr>
      <t>(میلیون تومان)</t>
    </r>
  </si>
  <si>
    <r>
      <t xml:space="preserve">حق الزحمه 
سطح خدمات </t>
    </r>
    <r>
      <rPr>
        <sz val="12"/>
        <color rgb="FF000000"/>
        <rFont val="Arial"/>
        <family val="2"/>
        <scheme val="minor"/>
      </rPr>
      <t>A</t>
    </r>
    <r>
      <rPr>
        <sz val="12"/>
        <color rgb="FF000000"/>
        <rFont val="B Nazanin"/>
        <charset val="178"/>
      </rPr>
      <t xml:space="preserve">
</t>
    </r>
    <r>
      <rPr>
        <sz val="10"/>
        <color rgb="FF000000"/>
        <rFont val="B Nazanin"/>
        <charset val="178"/>
      </rPr>
      <t>(میلیون تومان)</t>
    </r>
  </si>
  <si>
    <r>
      <t xml:space="preserve">حق الزحمه 
سطح خدمات B
</t>
    </r>
    <r>
      <rPr>
        <sz val="10"/>
        <color rgb="FF000000"/>
        <rFont val="B Nazanin"/>
        <charset val="178"/>
      </rPr>
      <t>(میلیون تومان)</t>
    </r>
  </si>
  <si>
    <r>
      <t xml:space="preserve">حق الزحمه 
سطح خدمات </t>
    </r>
    <r>
      <rPr>
        <sz val="12"/>
        <color rgb="FF000000"/>
        <rFont val="Arial"/>
        <family val="2"/>
        <scheme val="minor"/>
      </rPr>
      <t>C</t>
    </r>
    <r>
      <rPr>
        <sz val="12"/>
        <color rgb="FF000000"/>
        <rFont val="B Nazanin"/>
        <charset val="178"/>
      </rPr>
      <t xml:space="preserve">
</t>
    </r>
    <r>
      <rPr>
        <sz val="10"/>
        <color rgb="FF000000"/>
        <rFont val="B Nazanin"/>
        <charset val="178"/>
      </rPr>
      <t>(میلیون تومان)</t>
    </r>
  </si>
  <si>
    <t>تخفیف
بسته های طراحی
(میلیون تومان)</t>
  </si>
  <si>
    <r>
      <rPr>
        <b/>
        <sz val="18"/>
        <color theme="1"/>
        <rFont val="B Nazanin"/>
        <charset val="178"/>
      </rPr>
      <t>محوطه سازی
تراس سبز
بام سبز</t>
    </r>
    <r>
      <rPr>
        <b/>
        <sz val="22"/>
        <color theme="1"/>
        <rFont val="B Nazanin"/>
        <charset val="178"/>
      </rPr>
      <t xml:space="preserve">
</t>
    </r>
    <r>
      <rPr>
        <sz val="11"/>
        <color theme="1"/>
        <rFont val="B Nazanin"/>
        <charset val="178"/>
      </rPr>
      <t xml:space="preserve">سطوح افقی بیرونی) </t>
    </r>
  </si>
  <si>
    <t>محوطه سازی، تراس سبز و بام سبز</t>
  </si>
  <si>
    <t xml:space="preserve"> 10 میلیون  تومان</t>
  </si>
  <si>
    <t>در پروژه های آپارتمانی بالاتر از 1000مترمربع، متراژ واحدهای تکرار شونده با ضریب 50% لحاظ می شوند.</t>
  </si>
  <si>
    <t>نیمه اول 1405</t>
  </si>
  <si>
    <t>ماهانه در تهران و کاشان
25 میلیون 
ماهانه در خارج تهران
30 میلیون</t>
  </si>
  <si>
    <t>به ازای هر جلسه بازدید در تهران و کاشان</t>
  </si>
  <si>
    <t>به ازای هر جلسه بازدید خارج از تهران و کاشان</t>
  </si>
  <si>
    <t>7.5 میلیون  تومان</t>
  </si>
  <si>
    <t>درصد از کل</t>
  </si>
  <si>
    <r>
      <t xml:space="preserve">هزینه ساخت هر مترمربع
</t>
    </r>
    <r>
      <rPr>
        <sz val="11"/>
        <color theme="1"/>
        <rFont val="B Nazanin"/>
        <charset val="178"/>
      </rPr>
      <t>میلیون تومان</t>
    </r>
  </si>
  <si>
    <t>مجموع طراحی</t>
  </si>
  <si>
    <t>هزینه ساخت کل پروژه
میلیون تومان</t>
  </si>
  <si>
    <t>نسبت موارد طراحی به هزینه ساخت</t>
  </si>
  <si>
    <t>متراژ کل زیربنای طبقات 
را اینجا وارد کنید:</t>
  </si>
  <si>
    <t>متراژ سطوح افقی حیاط و بام سبز یا تراس سبز را اینجا وارد کنید:</t>
  </si>
  <si>
    <t>متراژ کل نماهای عمودی ساختمان
و دیوارهای حیاط و معبر را اینجا وارد کنید:</t>
  </si>
  <si>
    <t>متراژ تمام فضاهایی که نیاز به طراحی داخلی دارند بدون تکرار را اینجا وارد کنید:</t>
  </si>
  <si>
    <r>
      <t xml:space="preserve">متراژ </t>
    </r>
    <r>
      <rPr>
        <b/>
        <sz val="8"/>
        <color rgb="FF000000"/>
        <rFont val="B Nazanin"/>
        <charset val="178"/>
      </rPr>
      <t>ملاک
حق الزحمه</t>
    </r>
  </si>
  <si>
    <t>متراژ 
ملاک حق الزحمه</t>
  </si>
  <si>
    <t>هزینه طراحی هر بخش
میلیون تومان</t>
  </si>
  <si>
    <t>حق الزحمه فوق برای نماهای متعارف مدرن است، چنانچه نماهایی با پیچیدگیهای خاص طراحی شود که نیازمند نقشه های سی ان سی یا نقشه هایی با جزییات و ویژه باشد تا 50% و در مورد نماهای کلاسیک 25% به تعرفه فوق اضافه و در تسویه بخش نما تسویه می شود.</t>
  </si>
  <si>
    <t>هزینه ساخت مترمربع
ریال</t>
  </si>
  <si>
    <t>هزینه ساخت
ریال</t>
  </si>
  <si>
    <t>متراژ پلان و طراحی داخلی و برآورد هزینه ساخت</t>
  </si>
  <si>
    <t>هزینه ساخت مترمربع محوطه
ریال</t>
  </si>
  <si>
    <t>هزینه ساخت مترمربع نما
ریال</t>
  </si>
  <si>
    <t>هزینه ساخت نما
ریال</t>
  </si>
  <si>
    <t>مبالغ تا 1 ماه از زمان اعلام معتبر می باشند</t>
  </si>
  <si>
    <t>حق الزحمه  همزمان با عقد قرارداد طی 3 فقره چک طی 3 ماه  از روز شروع و به فاصله 1.5 ماه از یکدیگر پرداخت می گردد.</t>
  </si>
  <si>
    <t>تعداد چک</t>
  </si>
  <si>
    <t>مبلغ هر چک</t>
  </si>
  <si>
    <t>تاسیسات مکانیکی</t>
  </si>
  <si>
    <t>تاسیسات الکتریکی</t>
  </si>
  <si>
    <t xml:space="preserve">حق الزحمه واحد
(ریال/ مترمربع زیربنا) </t>
  </si>
  <si>
    <t>توضیحات</t>
  </si>
  <si>
    <t>مدیر معماری: مهندس سیدمحمدامین داروئی | www.PADRAoffice.com</t>
  </si>
  <si>
    <t>مدیر طراحی تاسیسات: مهندس علی عباس زاده</t>
  </si>
  <si>
    <t xml:space="preserve">حق الزحمه کل
(ریال) </t>
  </si>
  <si>
    <t xml:space="preserve">مدیر سازه: دکتر علی رضوی </t>
  </si>
  <si>
    <t>اعداد فوق تا 1 ماه از زمان صدور معتبر است.</t>
  </si>
  <si>
    <t>برگه های نظام مهندسی بر اساس استعلام و مناسبترین قیمت تامین می شود.</t>
  </si>
  <si>
    <t>مبالغ مندرج در جدول، خالص دریافتی و پس از کسر کسورات می باشند</t>
  </si>
  <si>
    <t>خالص حق الزحمه خدمات طراحی</t>
  </si>
  <si>
    <t>کلیات خدمات</t>
  </si>
  <si>
    <t>معماری</t>
  </si>
  <si>
    <t>پلان، نماها و اخذ تایید، فاز1وفاز2</t>
  </si>
  <si>
    <t>محاسبات، فاز1و فاز2</t>
  </si>
  <si>
    <t>برآورد هزینه اجرا</t>
  </si>
  <si>
    <t>نسبت طراحی به ساخت</t>
  </si>
  <si>
    <t>ارتفاع همکف از خیابان</t>
  </si>
  <si>
    <r>
      <t>طراحی داخلی:</t>
    </r>
    <r>
      <rPr>
        <sz val="12"/>
        <color theme="1"/>
        <rFont val="B Nazanin"/>
        <charset val="178"/>
      </rPr>
      <t xml:space="preserve"> بررسی نمونه های موردی/ فازیک/ رندر سه بعدی روز و نمایش نور و متریال فاز دو و جزییات اجرایی مانند: نقشه سقف کاذب/ نقشه کفسازی ها/ نقشه دیوارهای طراحی شده تمام فضاها با جزییات و اطلاعات اجرایی کامل/ کد، رنگ و ابعادکاشی سرامیک/ نوع و ابعاد و نوع پرداخت رویه سنگ/ نوع و محل نورپردازیها/ طرح درهای داخلی و دستگیره ها/ انتخاب کلید و پریزها/ کلیات طرح کابینت و کمدها/ طرح قرنیز و</t>
    </r>
    <r>
      <rPr>
        <sz val="11"/>
        <color theme="1"/>
        <rFont val="Arial"/>
        <family val="2"/>
      </rPr>
      <t>...</t>
    </r>
  </si>
  <si>
    <r>
      <t xml:space="preserve">پلان: </t>
    </r>
    <r>
      <rPr>
        <sz val="12"/>
        <color theme="1"/>
        <rFont val="B Nazanin"/>
        <charset val="178"/>
      </rPr>
      <t>تحلیل سایت پروژه/ بررسی نمونه های موردی/ / 2تا3 گزینه پلان/ فازیک(کلیات طرح)  ارائه تصاویر مشابه فضاهای داخلی/ جانمایی ستونها و داکتها/ فاز دو و جزییات اجرایی مانند: دریافت و بررسی نقشه های سازه و تاسیسات و اعلام نظر به تیم های مربوطه / اعمال نقشه های سازه و تاسیسات بر نقشه های معماری</t>
    </r>
    <r>
      <rPr>
        <b/>
        <sz val="12"/>
        <color theme="1"/>
        <rFont val="B Nazanin"/>
        <charset val="178"/>
      </rPr>
      <t xml:space="preserve">  </t>
    </r>
  </si>
  <si>
    <t>مجتمع</t>
  </si>
  <si>
    <t>آپارتمان</t>
  </si>
  <si>
    <t>ساخت</t>
  </si>
  <si>
    <t>خانه | ویلا</t>
  </si>
  <si>
    <t>بیمه تامین اجتماعی</t>
  </si>
  <si>
    <t>مجموع خالص</t>
  </si>
  <si>
    <t>کل مبلغ قرارداد رسمی</t>
  </si>
  <si>
    <t>بام</t>
  </si>
  <si>
    <t>زیربنا</t>
  </si>
  <si>
    <t>هزینه ساخت کل
ریال</t>
  </si>
  <si>
    <t>حق الزحمه طراحی</t>
  </si>
  <si>
    <t>نسبت هزینه طراحی کامل به همراه کسورات به ساخت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</si>
</sst>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name val="Arial"/>
      <family val="2"/>
      <charset val="178"/>
      <scheme val="minor"/>
    </font>
    <font>
      <sz val="14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B Nazanin"/>
      <charset val="178"/>
    </font>
    <font>
      <b/>
      <sz val="12"/>
      <color rgb="FFC00000"/>
      <name val="B Nazanin"/>
      <charset val="178"/>
    </font>
    <font>
      <sz val="12"/>
      <color theme="1" tint="0.499984740745262"/>
      <name val="B Nazanin"/>
      <charset val="178"/>
    </font>
    <font>
      <sz val="10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8"/>
      <name val="Arial"/>
      <family val="2"/>
      <charset val="178"/>
      <scheme val="minor"/>
    </font>
    <font>
      <sz val="11"/>
      <name val="B Nazanin"/>
      <charset val="178"/>
    </font>
    <font>
      <sz val="9"/>
      <color theme="1"/>
      <name val="B Nazanin"/>
      <charset val="178"/>
    </font>
    <font>
      <sz val="8"/>
      <color theme="1"/>
      <name val="B Nazanin"/>
      <charset val="178"/>
    </font>
    <font>
      <b/>
      <sz val="9"/>
      <color theme="1"/>
      <name val="B Nazanin"/>
      <charset val="178"/>
    </font>
    <font>
      <sz val="12"/>
      <color theme="0" tint="-0.34998626667073579"/>
      <name val="B Nazanin"/>
      <charset val="178"/>
    </font>
    <font>
      <sz val="11"/>
      <color theme="0" tint="-0.34998626667073579"/>
      <name val="B Nazanin"/>
      <charset val="178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b/>
      <sz val="18"/>
      <color theme="1"/>
      <name val="Arial"/>
      <family val="2"/>
      <scheme val="minor"/>
    </font>
    <font>
      <sz val="11"/>
      <color theme="0" tint="-0.249977111117893"/>
      <name val="Arial"/>
      <family val="2"/>
      <charset val="178"/>
      <scheme val="minor"/>
    </font>
    <font>
      <b/>
      <sz val="22"/>
      <color theme="1"/>
      <name val="B Nazanin"/>
      <charset val="178"/>
    </font>
    <font>
      <b/>
      <sz val="20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Arial"/>
      <family val="2"/>
      <scheme val="minor"/>
    </font>
    <font>
      <b/>
      <sz val="18"/>
      <color theme="1"/>
      <name val="B Nazanin"/>
      <charset val="178"/>
    </font>
    <font>
      <sz val="10"/>
      <color theme="0" tint="-0.34998626667073579"/>
      <name val="B Nazanin"/>
      <charset val="178"/>
    </font>
    <font>
      <sz val="11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theme="0" tint="-0.14999847407452621"/>
      <name val="B Nazanin"/>
      <charset val="178"/>
    </font>
    <font>
      <sz val="11"/>
      <color theme="0" tint="-0.14999847407452621"/>
      <name val="B Nazanin"/>
      <charset val="178"/>
    </font>
    <font>
      <sz val="8"/>
      <color theme="0" tint="-0.499984740745262"/>
      <name val="B Nazanin"/>
      <charset val="178"/>
    </font>
    <font>
      <b/>
      <sz val="8"/>
      <color theme="0" tint="-0.499984740745262"/>
      <name val="B Nazanin"/>
      <charset val="178"/>
    </font>
    <font>
      <b/>
      <sz val="8"/>
      <color rgb="FF000000"/>
      <name val="B Nazanin"/>
      <charset val="178"/>
    </font>
    <font>
      <b/>
      <sz val="11"/>
      <color theme="0" tint="-0.249977111117893"/>
      <name val="B Nazanin"/>
      <charset val="178"/>
    </font>
    <font>
      <sz val="11"/>
      <color theme="0" tint="-0.499984740745262"/>
      <name val="B Nazanin"/>
      <charset val="178"/>
    </font>
    <font>
      <sz val="11"/>
      <color theme="0" tint="-0.499984740745262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1"/>
      <name val="B Nazanin"/>
      <charset val="178"/>
    </font>
  </fonts>
  <fills count="2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0" tint="-0.14996795556505021"/>
      </patternFill>
    </fill>
    <fill>
      <patternFill patternType="solid">
        <fgColor theme="8" tint="0.79998168889431442"/>
        <bgColor theme="0" tint="-0.14996795556505021"/>
      </patternFill>
    </fill>
    <fill>
      <patternFill patternType="solid">
        <fgColor theme="9" tint="0.79998168889431442"/>
        <bgColor theme="0" tint="-0.14996795556505021"/>
      </patternFill>
    </fill>
    <fill>
      <patternFill patternType="solid">
        <fgColor theme="5" tint="0.79998168889431442"/>
        <bgColor theme="0" tint="-0.14996795556505021"/>
      </patternFill>
    </fill>
    <fill>
      <patternFill patternType="solid">
        <fgColor theme="0" tint="-0.14999847407452621"/>
        <bgColor theme="0" tint="-0.14999847407452621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2CDDC"/>
      </left>
      <right/>
      <top/>
      <bottom style="medium">
        <color rgb="FF92CDDC"/>
      </bottom>
      <diagonal/>
    </border>
    <border>
      <left/>
      <right/>
      <top/>
      <bottom style="medium">
        <color rgb="FF92CDDC"/>
      </bottom>
      <diagonal/>
    </border>
    <border>
      <left style="medium">
        <color rgb="FF92CDDC"/>
      </left>
      <right style="medium">
        <color rgb="FF92CDDC"/>
      </right>
      <top style="medium">
        <color rgb="FF92CDDC"/>
      </top>
      <bottom style="medium">
        <color rgb="FF92CDD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92CDDC"/>
      </left>
      <right/>
      <top style="medium">
        <color rgb="FF92CDDC"/>
      </top>
      <bottom style="medium">
        <color rgb="FF92CDDC"/>
      </bottom>
      <diagonal/>
    </border>
    <border>
      <left/>
      <right style="medium">
        <color rgb="FF92CDDC"/>
      </right>
      <top style="medium">
        <color rgb="FF92CDDC"/>
      </top>
      <bottom style="medium">
        <color rgb="FF92CDDC"/>
      </bottom>
      <diagonal/>
    </border>
    <border>
      <left style="medium">
        <color rgb="FF92CDDC"/>
      </left>
      <right/>
      <top style="medium">
        <color rgb="FF92CDDC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92CDDC"/>
      </left>
      <right style="medium">
        <color rgb="FF92CDDC"/>
      </right>
      <top style="medium">
        <color rgb="FF92CDDC"/>
      </top>
      <bottom/>
      <diagonal/>
    </border>
    <border>
      <left/>
      <right/>
      <top style="medium">
        <color rgb="FF92CDDC"/>
      </top>
      <bottom style="medium">
        <color rgb="FF92CDDC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51" fillId="0" borderId="0" applyNumberFormat="0" applyFill="0" applyBorder="0" applyAlignment="0" applyProtection="0"/>
  </cellStyleXfs>
  <cellXfs count="3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readingOrder="2"/>
    </xf>
    <xf numFmtId="49" fontId="2" fillId="0" borderId="0" xfId="0" applyNumberFormat="1" applyFont="1" applyAlignment="1">
      <alignment horizontal="center" readingOrder="2"/>
    </xf>
    <xf numFmtId="0" fontId="2" fillId="0" borderId="0" xfId="0" applyFont="1" applyAlignment="1">
      <alignment horizontal="center" vertical="center"/>
    </xf>
    <xf numFmtId="0" fontId="6" fillId="2" borderId="0" xfId="0" applyFont="1" applyFill="1"/>
    <xf numFmtId="0" fontId="7" fillId="6" borderId="0" xfId="0" applyFont="1" applyFill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right" vertical="center" wrapText="1" readingOrder="2"/>
    </xf>
    <xf numFmtId="0" fontId="7" fillId="6" borderId="0" xfId="0" applyFont="1" applyFill="1"/>
    <xf numFmtId="0" fontId="5" fillId="4" borderId="1" xfId="0" applyFont="1" applyFill="1" applyBorder="1" applyAlignment="1">
      <alignment horizontal="center" vertical="center" wrapText="1" readingOrder="2"/>
    </xf>
    <xf numFmtId="0" fontId="10" fillId="5" borderId="0" xfId="0" applyFont="1" applyFill="1"/>
    <xf numFmtId="0" fontId="3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right" vertical="center" wrapText="1" readingOrder="2"/>
    </xf>
    <xf numFmtId="3" fontId="3" fillId="0" borderId="1" xfId="0" applyNumberFormat="1" applyFont="1" applyBorder="1" applyAlignment="1">
      <alignment horizontal="center" vertical="center" readingOrder="2"/>
    </xf>
    <xf numFmtId="49" fontId="13" fillId="9" borderId="0" xfId="0" applyNumberFormat="1" applyFont="1" applyFill="1" applyAlignment="1">
      <alignment horizontal="center" readingOrder="2"/>
    </xf>
    <xf numFmtId="3" fontId="5" fillId="0" borderId="1" xfId="0" applyNumberFormat="1" applyFont="1" applyBorder="1" applyAlignment="1">
      <alignment horizontal="right" vertical="center" wrapText="1" readingOrder="2"/>
    </xf>
    <xf numFmtId="3" fontId="3" fillId="0" borderId="1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 readingOrder="2"/>
    </xf>
    <xf numFmtId="49" fontId="5" fillId="4" borderId="1" xfId="0" applyNumberFormat="1" applyFont="1" applyFill="1" applyBorder="1" applyAlignment="1">
      <alignment horizontal="center" vertical="center" wrapText="1" readingOrder="2"/>
    </xf>
    <xf numFmtId="49" fontId="2" fillId="10" borderId="1" xfId="0" applyNumberFormat="1" applyFont="1" applyFill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2" fillId="11" borderId="8" xfId="0" applyFont="1" applyFill="1" applyBorder="1" applyAlignment="1">
      <alignment horizontal="center" vertical="center" readingOrder="2"/>
    </xf>
    <xf numFmtId="0" fontId="2" fillId="11" borderId="9" xfId="0" applyFont="1" applyFill="1" applyBorder="1" applyAlignment="1">
      <alignment horizontal="center" vertical="center" readingOrder="2"/>
    </xf>
    <xf numFmtId="49" fontId="8" fillId="11" borderId="9" xfId="0" applyNumberFormat="1" applyFont="1" applyFill="1" applyBorder="1" applyAlignment="1">
      <alignment horizontal="center" vertical="center" readingOrder="2"/>
    </xf>
    <xf numFmtId="49" fontId="8" fillId="11" borderId="0" xfId="0" applyNumberFormat="1" applyFont="1" applyFill="1" applyAlignment="1">
      <alignment horizontal="center" vertical="center" readingOrder="2"/>
    </xf>
    <xf numFmtId="0" fontId="2" fillId="11" borderId="0" xfId="0" applyFont="1" applyFill="1" applyAlignment="1">
      <alignment vertical="center" readingOrder="2"/>
    </xf>
    <xf numFmtId="0" fontId="2" fillId="11" borderId="0" xfId="0" applyFont="1" applyFill="1" applyAlignment="1">
      <alignment horizontal="center" vertical="center" readingOrder="2"/>
    </xf>
    <xf numFmtId="0" fontId="0" fillId="11" borderId="0" xfId="0" applyFill="1"/>
    <xf numFmtId="0" fontId="2" fillId="11" borderId="0" xfId="0" applyFont="1" applyFill="1" applyAlignment="1">
      <alignment horizontal="right" vertical="center" wrapText="1" readingOrder="2"/>
    </xf>
    <xf numFmtId="0" fontId="6" fillId="11" borderId="0" xfId="0" applyFont="1" applyFill="1"/>
    <xf numFmtId="0" fontId="10" fillId="11" borderId="0" xfId="0" applyFont="1" applyFill="1"/>
    <xf numFmtId="0" fontId="2" fillId="0" borderId="8" xfId="0" applyFont="1" applyBorder="1" applyAlignment="1">
      <alignment vertical="center" readingOrder="2"/>
    </xf>
    <xf numFmtId="49" fontId="2" fillId="0" borderId="8" xfId="0" applyNumberFormat="1" applyFont="1" applyBorder="1" applyAlignment="1">
      <alignment horizontal="center" readingOrder="2"/>
    </xf>
    <xf numFmtId="164" fontId="0" fillId="0" borderId="0" xfId="0" applyNumberFormat="1" applyAlignment="1">
      <alignment horizontal="center" vertical="center" readingOrder="1"/>
    </xf>
    <xf numFmtId="49" fontId="13" fillId="11" borderId="0" xfId="0" applyNumberFormat="1" applyFont="1" applyFill="1" applyBorder="1" applyAlignment="1">
      <alignment horizontal="center" readingOrder="2"/>
    </xf>
    <xf numFmtId="49" fontId="13" fillId="11" borderId="0" xfId="0" applyNumberFormat="1" applyFont="1" applyFill="1" applyBorder="1" applyAlignment="1">
      <alignment horizontal="center" vertical="center" readingOrder="2"/>
    </xf>
    <xf numFmtId="49" fontId="5" fillId="11" borderId="0" xfId="0" applyNumberFormat="1" applyFont="1" applyFill="1" applyBorder="1" applyAlignment="1">
      <alignment horizontal="right" vertical="center" readingOrder="2"/>
    </xf>
    <xf numFmtId="0" fontId="16" fillId="0" borderId="0" xfId="1"/>
    <xf numFmtId="0" fontId="18" fillId="14" borderId="13" xfId="1" applyFont="1" applyFill="1" applyBorder="1" applyAlignment="1">
      <alignment horizontal="center" vertical="center" wrapText="1" readingOrder="2"/>
    </xf>
    <xf numFmtId="0" fontId="19" fillId="14" borderId="13" xfId="1" applyFont="1" applyFill="1" applyBorder="1" applyAlignment="1">
      <alignment horizontal="center" vertical="center" wrapText="1" readingOrder="2"/>
    </xf>
    <xf numFmtId="0" fontId="19" fillId="11" borderId="13" xfId="1" applyFont="1" applyFill="1" applyBorder="1" applyAlignment="1">
      <alignment horizontal="center" vertical="center" wrapText="1" readingOrder="2"/>
    </xf>
    <xf numFmtId="0" fontId="2" fillId="11" borderId="13" xfId="1" applyFont="1" applyFill="1" applyBorder="1" applyAlignment="1">
      <alignment horizontal="right" vertical="center" wrapText="1" readingOrder="2"/>
    </xf>
    <xf numFmtId="0" fontId="2" fillId="11" borderId="13" xfId="1" applyFont="1" applyFill="1" applyBorder="1" applyAlignment="1">
      <alignment horizontal="center" vertical="center" wrapText="1" readingOrder="2"/>
    </xf>
    <xf numFmtId="3" fontId="19" fillId="11" borderId="13" xfId="1" applyNumberFormat="1" applyFont="1" applyFill="1" applyBorder="1" applyAlignment="1">
      <alignment horizontal="center" vertical="center" wrapText="1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5" fillId="16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 readingOrder="1"/>
    </xf>
    <xf numFmtId="0" fontId="11" fillId="0" borderId="0" xfId="0" applyFont="1"/>
    <xf numFmtId="164" fontId="11" fillId="0" borderId="0" xfId="0" applyNumberFormat="1" applyFont="1" applyAlignment="1">
      <alignment horizontal="center" vertical="center" readingOrder="1"/>
    </xf>
    <xf numFmtId="9" fontId="21" fillId="0" borderId="0" xfId="0" applyNumberFormat="1" applyFont="1" applyAlignment="1">
      <alignment horizontal="center" vertical="center" readingOrder="1"/>
    </xf>
    <xf numFmtId="3" fontId="5" fillId="17" borderId="1" xfId="0" applyNumberFormat="1" applyFont="1" applyFill="1" applyBorder="1" applyAlignment="1">
      <alignment horizontal="center" vertical="center" wrapText="1" readingOrder="2"/>
    </xf>
    <xf numFmtId="3" fontId="3" fillId="17" borderId="7" xfId="0" applyNumberFormat="1" applyFont="1" applyFill="1" applyBorder="1" applyAlignment="1">
      <alignment horizontal="center" vertical="center" wrapText="1" readingOrder="2"/>
    </xf>
    <xf numFmtId="3" fontId="14" fillId="17" borderId="7" xfId="0" applyNumberFormat="1" applyFont="1" applyFill="1" applyBorder="1" applyAlignment="1">
      <alignment horizontal="center" vertical="center" wrapText="1" readingOrder="2"/>
    </xf>
    <xf numFmtId="3" fontId="4" fillId="17" borderId="1" xfId="0" applyNumberFormat="1" applyFont="1" applyFill="1" applyBorder="1" applyAlignment="1">
      <alignment horizontal="center" vertical="center" wrapText="1" readingOrder="2"/>
    </xf>
    <xf numFmtId="0" fontId="3" fillId="11" borderId="0" xfId="0" applyFont="1" applyFill="1" applyAlignment="1">
      <alignment vertical="center" readingOrder="2"/>
    </xf>
    <xf numFmtId="0" fontId="2" fillId="11" borderId="0" xfId="0" applyFont="1" applyFill="1" applyAlignment="1">
      <alignment horizontal="right" vertical="center" readingOrder="2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/>
    <xf numFmtId="0" fontId="3" fillId="10" borderId="1" xfId="0" applyFont="1" applyFill="1" applyBorder="1" applyAlignment="1">
      <alignment horizontal="center" vertical="center" wrapText="1" readingOrder="2"/>
    </xf>
    <xf numFmtId="0" fontId="21" fillId="4" borderId="2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top" textRotation="90"/>
    </xf>
    <xf numFmtId="0" fontId="24" fillId="4" borderId="5" xfId="0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0" fontId="21" fillId="16" borderId="1" xfId="0" applyFont="1" applyFill="1" applyBorder="1"/>
    <xf numFmtId="0" fontId="21" fillId="10" borderId="1" xfId="0" applyFont="1" applyFill="1" applyBorder="1"/>
    <xf numFmtId="0" fontId="21" fillId="8" borderId="1" xfId="0" applyFont="1" applyFill="1" applyBorder="1"/>
    <xf numFmtId="0" fontId="21" fillId="3" borderId="1" xfId="0" applyFont="1" applyFill="1" applyBorder="1"/>
    <xf numFmtId="0" fontId="0" fillId="0" borderId="1" xfId="0" applyBorder="1"/>
    <xf numFmtId="0" fontId="21" fillId="8" borderId="1" xfId="0" applyFont="1" applyFill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 readingOrder="2"/>
    </xf>
    <xf numFmtId="49" fontId="7" fillId="0" borderId="0" xfId="0" applyNumberFormat="1" applyFont="1" applyAlignment="1">
      <alignment horizontal="center" vertical="center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3" fillId="10" borderId="1" xfId="0" applyFont="1" applyFill="1" applyBorder="1" applyAlignment="1">
      <alignment vertical="center" wrapText="1" readingOrder="2"/>
    </xf>
    <xf numFmtId="0" fontId="3" fillId="9" borderId="1" xfId="0" applyFont="1" applyFill="1" applyBorder="1" applyAlignment="1">
      <alignment vertical="center" wrapText="1" readingOrder="2"/>
    </xf>
    <xf numFmtId="9" fontId="2" fillId="9" borderId="1" xfId="0" applyNumberFormat="1" applyFont="1" applyFill="1" applyBorder="1" applyAlignment="1">
      <alignment horizontal="center" vertical="center" wrapText="1" readingOrder="2"/>
    </xf>
    <xf numFmtId="9" fontId="2" fillId="10" borderId="1" xfId="0" applyNumberFormat="1" applyFont="1" applyFill="1" applyBorder="1" applyAlignment="1">
      <alignment horizontal="center" vertical="center" wrapText="1" readingOrder="2"/>
    </xf>
    <xf numFmtId="0" fontId="16" fillId="0" borderId="0" xfId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 readingOrder="2"/>
    </xf>
    <xf numFmtId="0" fontId="5" fillId="8" borderId="1" xfId="0" applyFont="1" applyFill="1" applyBorder="1" applyAlignment="1">
      <alignment horizontal="center" vertical="center" wrapText="1" readingOrder="2"/>
    </xf>
    <xf numFmtId="0" fontId="5" fillId="18" borderId="1" xfId="0" applyFont="1" applyFill="1" applyBorder="1" applyAlignment="1">
      <alignment horizontal="center" vertical="center" wrapText="1" readingOrder="2"/>
    </xf>
    <xf numFmtId="3" fontId="5" fillId="0" borderId="1" xfId="0" applyNumberFormat="1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 readingOrder="2"/>
    </xf>
    <xf numFmtId="0" fontId="0" fillId="0" borderId="0" xfId="0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/>
    <xf numFmtId="0" fontId="2" fillId="16" borderId="14" xfId="0" applyFont="1" applyFill="1" applyBorder="1" applyAlignment="1">
      <alignment horizontal="center" vertical="center" readingOrder="2"/>
    </xf>
    <xf numFmtId="0" fontId="3" fillId="16" borderId="8" xfId="0" applyFont="1" applyFill="1" applyBorder="1" applyAlignment="1">
      <alignment horizontal="right" vertical="center" readingOrder="2"/>
    </xf>
    <xf numFmtId="0" fontId="0" fillId="16" borderId="8" xfId="0" applyFill="1" applyBorder="1"/>
    <xf numFmtId="0" fontId="0" fillId="16" borderId="3" xfId="0" applyFill="1" applyBorder="1"/>
    <xf numFmtId="0" fontId="5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horizontal="right" vertical="center" wrapText="1" readingOrder="2"/>
    </xf>
    <xf numFmtId="0" fontId="2" fillId="12" borderId="14" xfId="0" applyFont="1" applyFill="1" applyBorder="1" applyAlignment="1">
      <alignment horizontal="center" vertical="center" readingOrder="2"/>
    </xf>
    <xf numFmtId="0" fontId="3" fillId="12" borderId="8" xfId="0" applyFont="1" applyFill="1" applyBorder="1" applyAlignment="1">
      <alignment horizontal="right" vertical="center" readingOrder="2"/>
    </xf>
    <xf numFmtId="0" fontId="0" fillId="12" borderId="8" xfId="0" applyFill="1" applyBorder="1"/>
    <xf numFmtId="0" fontId="0" fillId="12" borderId="3" xfId="0" applyFill="1" applyBorder="1"/>
    <xf numFmtId="0" fontId="2" fillId="18" borderId="14" xfId="0" applyFont="1" applyFill="1" applyBorder="1" applyAlignment="1">
      <alignment horizontal="center" vertical="center" readingOrder="2"/>
    </xf>
    <xf numFmtId="0" fontId="3" fillId="18" borderId="8" xfId="0" applyFont="1" applyFill="1" applyBorder="1" applyAlignment="1">
      <alignment horizontal="right" vertical="center" readingOrder="2"/>
    </xf>
    <xf numFmtId="0" fontId="0" fillId="18" borderId="8" xfId="0" applyFill="1" applyBorder="1"/>
    <xf numFmtId="0" fontId="0" fillId="18" borderId="3" xfId="0" applyFill="1" applyBorder="1"/>
    <xf numFmtId="0" fontId="15" fillId="18" borderId="0" xfId="0" applyFont="1" applyFill="1" applyAlignment="1">
      <alignment horizontal="center" vertical="center" wrapText="1"/>
    </xf>
    <xf numFmtId="0" fontId="23" fillId="18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1" fillId="0" borderId="0" xfId="2"/>
    <xf numFmtId="0" fontId="2" fillId="0" borderId="19" xfId="2" applyFont="1" applyBorder="1" applyAlignment="1">
      <alignment horizontal="center" vertical="center" wrapText="1" readingOrder="2"/>
    </xf>
    <xf numFmtId="0" fontId="2" fillId="0" borderId="0" xfId="2" applyFont="1" applyAlignment="1">
      <alignment horizontal="center" vertical="center" wrapText="1" readingOrder="2"/>
    </xf>
    <xf numFmtId="0" fontId="2" fillId="0" borderId="20" xfId="2" applyFont="1" applyBorder="1" applyAlignment="1">
      <alignment horizontal="center" vertical="center" wrapText="1" readingOrder="2"/>
    </xf>
    <xf numFmtId="0" fontId="30" fillId="0" borderId="0" xfId="2" applyFont="1" applyAlignment="1">
      <alignment horizontal="center" vertical="center" wrapText="1" readingOrder="2"/>
    </xf>
    <xf numFmtId="0" fontId="30" fillId="0" borderId="20" xfId="2" applyFont="1" applyBorder="1" applyAlignment="1">
      <alignment horizontal="center" vertical="center" wrapText="1" readingOrder="2"/>
    </xf>
    <xf numFmtId="0" fontId="1" fillId="0" borderId="0" xfId="2" applyAlignment="1">
      <alignment vertical="center"/>
    </xf>
    <xf numFmtId="0" fontId="1" fillId="11" borderId="0" xfId="2" applyFill="1" applyAlignment="1">
      <alignment vertical="center"/>
    </xf>
    <xf numFmtId="0" fontId="2" fillId="11" borderId="0" xfId="2" applyFont="1" applyFill="1" applyAlignment="1">
      <alignment horizontal="center" vertical="center" wrapText="1" readingOrder="2"/>
    </xf>
    <xf numFmtId="0" fontId="29" fillId="0" borderId="0" xfId="2" applyFont="1" applyAlignment="1">
      <alignment vertical="center"/>
    </xf>
    <xf numFmtId="0" fontId="33" fillId="0" borderId="0" xfId="2" applyFont="1" applyAlignment="1">
      <alignment vertical="center"/>
    </xf>
    <xf numFmtId="0" fontId="34" fillId="0" borderId="0" xfId="1" applyFont="1" applyAlignment="1">
      <alignment horizontal="center" vertical="center"/>
    </xf>
    <xf numFmtId="0" fontId="2" fillId="0" borderId="21" xfId="2" applyFont="1" applyBorder="1" applyAlignment="1">
      <alignment horizontal="center" vertical="center" wrapText="1" readingOrder="2"/>
    </xf>
    <xf numFmtId="0" fontId="2" fillId="0" borderId="22" xfId="2" applyFont="1" applyBorder="1" applyAlignment="1">
      <alignment horizontal="center" vertical="center" wrapText="1" readingOrder="2"/>
    </xf>
    <xf numFmtId="0" fontId="2" fillId="11" borderId="2" xfId="2" applyFont="1" applyFill="1" applyBorder="1" applyAlignment="1">
      <alignment horizontal="center" vertical="center" wrapText="1" readingOrder="2"/>
    </xf>
    <xf numFmtId="0" fontId="3" fillId="11" borderId="2" xfId="2" applyFont="1" applyFill="1" applyBorder="1" applyAlignment="1">
      <alignment horizontal="center" wrapText="1" readingOrder="2"/>
    </xf>
    <xf numFmtId="0" fontId="21" fillId="11" borderId="2" xfId="2" applyFont="1" applyFill="1" applyBorder="1" applyAlignment="1">
      <alignment horizontal="center" vertical="center" wrapText="1" readingOrder="2"/>
    </xf>
    <xf numFmtId="0" fontId="21" fillId="11" borderId="4" xfId="2" applyFont="1" applyFill="1" applyBorder="1" applyAlignment="1">
      <alignment horizontal="center" vertical="center" wrapText="1" readingOrder="2"/>
    </xf>
    <xf numFmtId="0" fontId="2" fillId="11" borderId="4" xfId="2" applyFont="1" applyFill="1" applyBorder="1" applyAlignment="1">
      <alignment horizontal="center" vertical="center" wrapText="1" readingOrder="2"/>
    </xf>
    <xf numFmtId="0" fontId="2" fillId="0" borderId="27" xfId="2" applyFont="1" applyFill="1" applyBorder="1" applyAlignment="1">
      <alignment horizontal="center" vertical="center" wrapText="1" readingOrder="2"/>
    </xf>
    <xf numFmtId="0" fontId="33" fillId="0" borderId="28" xfId="2" applyFont="1" applyFill="1" applyBorder="1" applyAlignment="1">
      <alignment vertical="center"/>
    </xf>
    <xf numFmtId="0" fontId="35" fillId="11" borderId="5" xfId="2" applyFont="1" applyFill="1" applyBorder="1" applyAlignment="1">
      <alignment horizontal="center" vertical="center" wrapText="1" readingOrder="2"/>
    </xf>
    <xf numFmtId="0" fontId="35" fillId="11" borderId="26" xfId="2" applyFont="1" applyFill="1" applyBorder="1" applyAlignment="1">
      <alignment horizontal="center" vertical="center" wrapText="1" readingOrder="2"/>
    </xf>
    <xf numFmtId="0" fontId="35" fillId="0" borderId="29" xfId="2" applyFont="1" applyFill="1" applyBorder="1" applyAlignment="1">
      <alignment horizontal="center" vertical="center" wrapText="1" readingOrder="2"/>
    </xf>
    <xf numFmtId="0" fontId="1" fillId="0" borderId="0" xfId="2" applyAlignment="1">
      <alignment horizontal="right" vertical="center" wrapText="1"/>
    </xf>
    <xf numFmtId="0" fontId="2" fillId="11" borderId="14" xfId="2" applyFont="1" applyFill="1" applyBorder="1" applyAlignment="1">
      <alignment horizontal="right" vertical="center" wrapText="1" readingOrder="2"/>
    </xf>
    <xf numFmtId="0" fontId="2" fillId="11" borderId="30" xfId="2" applyFont="1" applyFill="1" applyBorder="1" applyAlignment="1">
      <alignment horizontal="right" vertical="center" wrapText="1" readingOrder="2"/>
    </xf>
    <xf numFmtId="0" fontId="2" fillId="0" borderId="8" xfId="2" applyFont="1" applyBorder="1" applyAlignment="1">
      <alignment horizontal="center" vertical="center" wrapText="1" readingOrder="2"/>
    </xf>
    <xf numFmtId="0" fontId="2" fillId="11" borderId="8" xfId="2" applyFont="1" applyFill="1" applyBorder="1" applyAlignment="1">
      <alignment horizontal="center" vertical="center" wrapText="1" readingOrder="2"/>
    </xf>
    <xf numFmtId="0" fontId="36" fillId="11" borderId="5" xfId="2" applyFont="1" applyFill="1" applyBorder="1" applyAlignment="1">
      <alignment horizontal="center" vertical="center" wrapText="1" readingOrder="2"/>
    </xf>
    <xf numFmtId="0" fontId="37" fillId="0" borderId="23" xfId="2" applyFont="1" applyBorder="1" applyAlignment="1">
      <alignment horizontal="center" vertical="top" wrapText="1" readingOrder="2"/>
    </xf>
    <xf numFmtId="0" fontId="37" fillId="0" borderId="25" xfId="2" applyFont="1" applyBorder="1" applyAlignment="1">
      <alignment horizontal="center" vertical="top" wrapText="1" readingOrder="2"/>
    </xf>
    <xf numFmtId="0" fontId="21" fillId="11" borderId="1" xfId="2" applyFont="1" applyFill="1" applyBorder="1" applyAlignment="1">
      <alignment horizontal="center" vertical="center" wrapText="1" readingOrder="2"/>
    </xf>
    <xf numFmtId="0" fontId="38" fillId="0" borderId="0" xfId="2" applyFont="1" applyAlignment="1">
      <alignment horizontal="center" vertical="top"/>
    </xf>
    <xf numFmtId="0" fontId="9" fillId="4" borderId="4" xfId="2" applyFont="1" applyFill="1" applyBorder="1" applyAlignment="1">
      <alignment horizontal="center" vertical="center" wrapText="1" readingOrder="2"/>
    </xf>
    <xf numFmtId="0" fontId="27" fillId="14" borderId="13" xfId="1" applyFont="1" applyFill="1" applyBorder="1" applyAlignment="1">
      <alignment horizontal="center" vertical="center" wrapText="1" readingOrder="2"/>
    </xf>
    <xf numFmtId="3" fontId="27" fillId="11" borderId="13" xfId="1" applyNumberFormat="1" applyFont="1" applyFill="1" applyBorder="1" applyAlignment="1">
      <alignment horizontal="center" vertical="center" wrapText="1" readingOrder="2"/>
    </xf>
    <xf numFmtId="0" fontId="1" fillId="0" borderId="0" xfId="2" applyAlignment="1"/>
    <xf numFmtId="0" fontId="33" fillId="0" borderId="0" xfId="2" applyFont="1" applyAlignment="1"/>
    <xf numFmtId="0" fontId="3" fillId="0" borderId="0" xfId="0" applyFont="1" applyAlignment="1">
      <alignment horizontal="justify" readingOrder="2"/>
    </xf>
    <xf numFmtId="0" fontId="38" fillId="0" borderId="0" xfId="2" applyFont="1" applyAlignment="1">
      <alignment horizontal="center"/>
    </xf>
    <xf numFmtId="0" fontId="2" fillId="11" borderId="0" xfId="2" applyFont="1" applyFill="1" applyAlignment="1">
      <alignment horizontal="center" wrapText="1" readingOrder="2"/>
    </xf>
    <xf numFmtId="0" fontId="21" fillId="11" borderId="0" xfId="2" applyFont="1" applyFill="1" applyAlignment="1">
      <alignment horizontal="center" wrapText="1" readingOrder="2"/>
    </xf>
    <xf numFmtId="0" fontId="2" fillId="0" borderId="0" xfId="2" applyFont="1" applyAlignment="1">
      <alignment horizontal="center" wrapText="1" readingOrder="2"/>
    </xf>
    <xf numFmtId="0" fontId="1" fillId="0" borderId="0" xfId="2" applyAlignment="1">
      <alignment horizontal="right" wrapText="1"/>
    </xf>
    <xf numFmtId="0" fontId="2" fillId="0" borderId="1" xfId="2" applyFont="1" applyFill="1" applyBorder="1" applyAlignment="1">
      <alignment horizontal="right" vertical="top" wrapText="1" readingOrder="2"/>
    </xf>
    <xf numFmtId="0" fontId="43" fillId="14" borderId="13" xfId="1" applyFont="1" applyFill="1" applyBorder="1" applyAlignment="1">
      <alignment horizontal="center" vertical="center" wrapText="1" readingOrder="2"/>
    </xf>
    <xf numFmtId="3" fontId="44" fillId="0" borderId="0" xfId="1" applyNumberFormat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3" fontId="43" fillId="11" borderId="13" xfId="1" applyNumberFormat="1" applyFont="1" applyFill="1" applyBorder="1" applyAlignment="1">
      <alignment horizontal="center" vertical="center" wrapText="1" readingOrder="2"/>
    </xf>
    <xf numFmtId="0" fontId="28" fillId="0" borderId="0" xfId="1" applyFont="1" applyAlignment="1">
      <alignment horizontal="center" vertical="center"/>
    </xf>
    <xf numFmtId="0" fontId="9" fillId="4" borderId="0" xfId="2" applyFont="1" applyFill="1" applyBorder="1" applyAlignment="1">
      <alignment horizontal="center" vertical="center" wrapText="1" readingOrder="2"/>
    </xf>
    <xf numFmtId="3" fontId="32" fillId="22" borderId="0" xfId="2" applyNumberFormat="1" applyFont="1" applyFill="1" applyBorder="1" applyAlignment="1">
      <alignment horizontal="center" vertical="center" wrapText="1" readingOrder="2"/>
    </xf>
    <xf numFmtId="3" fontId="2" fillId="0" borderId="0" xfId="2" applyNumberFormat="1" applyFont="1" applyFill="1" applyBorder="1" applyAlignment="1">
      <alignment horizontal="right" vertical="top" wrapText="1" readingOrder="2"/>
    </xf>
    <xf numFmtId="0" fontId="2" fillId="0" borderId="0" xfId="2" applyFont="1" applyBorder="1" applyAlignment="1">
      <alignment horizontal="center" vertical="center" wrapText="1" readingOrder="2"/>
    </xf>
    <xf numFmtId="0" fontId="37" fillId="0" borderId="0" xfId="2" applyFont="1" applyBorder="1" applyAlignment="1">
      <alignment horizontal="center" vertical="top" wrapText="1" readingOrder="2"/>
    </xf>
    <xf numFmtId="3" fontId="3" fillId="22" borderId="0" xfId="2" applyNumberFormat="1" applyFont="1" applyFill="1" applyBorder="1" applyAlignment="1">
      <alignment horizontal="center" vertical="top" wrapText="1" readingOrder="2"/>
    </xf>
    <xf numFmtId="0" fontId="2" fillId="11" borderId="0" xfId="2" applyFont="1" applyFill="1" applyBorder="1" applyAlignment="1">
      <alignment horizontal="center" vertical="center" wrapText="1" readingOrder="2"/>
    </xf>
    <xf numFmtId="3" fontId="32" fillId="21" borderId="0" xfId="2" applyNumberFormat="1" applyFont="1" applyFill="1" applyBorder="1" applyAlignment="1">
      <alignment horizontal="center" vertical="center" wrapText="1" readingOrder="2"/>
    </xf>
    <xf numFmtId="3" fontId="3" fillId="21" borderId="0" xfId="2" applyNumberFormat="1" applyFont="1" applyFill="1" applyBorder="1" applyAlignment="1">
      <alignment horizontal="center" vertical="center" wrapText="1" readingOrder="2"/>
    </xf>
    <xf numFmtId="0" fontId="32" fillId="19" borderId="0" xfId="2" applyFont="1" applyFill="1" applyBorder="1" applyAlignment="1">
      <alignment horizontal="center" vertical="center" wrapText="1" readingOrder="2"/>
    </xf>
    <xf numFmtId="3" fontId="3" fillId="19" borderId="0" xfId="2" applyNumberFormat="1" applyFont="1" applyFill="1" applyBorder="1" applyAlignment="1">
      <alignment horizontal="center" vertical="center" wrapText="1" readingOrder="2"/>
    </xf>
    <xf numFmtId="3" fontId="32" fillId="20" borderId="0" xfId="2" applyNumberFormat="1" applyFont="1" applyFill="1" applyBorder="1" applyAlignment="1">
      <alignment horizontal="center" vertical="center" wrapText="1" readingOrder="2"/>
    </xf>
    <xf numFmtId="3" fontId="3" fillId="20" borderId="0" xfId="2" applyNumberFormat="1" applyFont="1" applyFill="1" applyBorder="1" applyAlignment="1">
      <alignment horizontal="center" vertical="center" wrapText="1" readingOrder="2"/>
    </xf>
    <xf numFmtId="0" fontId="2" fillId="0" borderId="0" xfId="2" applyFont="1" applyBorder="1" applyAlignment="1">
      <alignment horizontal="right" vertical="top" wrapText="1" readingOrder="2"/>
    </xf>
    <xf numFmtId="0" fontId="21" fillId="0" borderId="33" xfId="2" applyFont="1" applyFill="1" applyBorder="1" applyAlignment="1">
      <alignment horizontal="right" vertical="center" readingOrder="2"/>
    </xf>
    <xf numFmtId="3" fontId="3" fillId="0" borderId="33" xfId="2" applyNumberFormat="1" applyFont="1" applyFill="1" applyBorder="1" applyAlignment="1">
      <alignment horizontal="center" vertical="top" wrapText="1" readingOrder="2"/>
    </xf>
    <xf numFmtId="165" fontId="19" fillId="11" borderId="13" xfId="1" applyNumberFormat="1" applyFont="1" applyFill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1" fillId="23" borderId="0" xfId="0" applyFont="1" applyFill="1" applyAlignment="1">
      <alignment horizontal="center" vertical="center"/>
    </xf>
    <xf numFmtId="3" fontId="21" fillId="23" borderId="0" xfId="0" applyNumberFormat="1" applyFont="1" applyFill="1" applyAlignment="1">
      <alignment horizontal="center" vertical="center"/>
    </xf>
    <xf numFmtId="164" fontId="21" fillId="23" borderId="0" xfId="0" applyNumberFormat="1" applyFont="1" applyFill="1" applyAlignment="1">
      <alignment horizontal="center" vertical="center" readingOrder="1"/>
    </xf>
    <xf numFmtId="0" fontId="21" fillId="24" borderId="0" xfId="0" applyFont="1" applyFill="1" applyAlignment="1">
      <alignment horizontal="center" vertical="center"/>
    </xf>
    <xf numFmtId="3" fontId="21" fillId="24" borderId="0" xfId="0" applyNumberFormat="1" applyFont="1" applyFill="1" applyAlignment="1">
      <alignment horizontal="center" vertical="center"/>
    </xf>
    <xf numFmtId="164" fontId="21" fillId="24" borderId="0" xfId="0" applyNumberFormat="1" applyFont="1" applyFill="1" applyAlignment="1">
      <alignment horizontal="center" vertical="center" readingOrder="1"/>
    </xf>
    <xf numFmtId="0" fontId="21" fillId="25" borderId="0" xfId="0" applyFont="1" applyFill="1" applyAlignment="1">
      <alignment horizontal="center" vertical="center"/>
    </xf>
    <xf numFmtId="3" fontId="21" fillId="25" borderId="0" xfId="0" applyNumberFormat="1" applyFont="1" applyFill="1" applyAlignment="1">
      <alignment horizontal="center" vertical="center"/>
    </xf>
    <xf numFmtId="164" fontId="21" fillId="25" borderId="0" xfId="0" applyNumberFormat="1" applyFont="1" applyFill="1" applyAlignment="1">
      <alignment horizontal="center" vertical="center" readingOrder="1"/>
    </xf>
    <xf numFmtId="0" fontId="21" fillId="26" borderId="0" xfId="0" applyFont="1" applyFill="1" applyAlignment="1">
      <alignment horizontal="center" vertical="center"/>
    </xf>
    <xf numFmtId="3" fontId="21" fillId="26" borderId="0" xfId="0" applyNumberFormat="1" applyFont="1" applyFill="1" applyAlignment="1">
      <alignment horizontal="center" vertical="center"/>
    </xf>
    <xf numFmtId="164" fontId="21" fillId="26" borderId="0" xfId="0" applyNumberFormat="1" applyFont="1" applyFill="1" applyAlignment="1">
      <alignment horizontal="center" vertical="center" readingOrder="1"/>
    </xf>
    <xf numFmtId="3" fontId="21" fillId="0" borderId="0" xfId="0" applyNumberFormat="1" applyFont="1" applyAlignment="1">
      <alignment horizontal="center" vertical="center"/>
    </xf>
    <xf numFmtId="0" fontId="21" fillId="0" borderId="0" xfId="1" applyFont="1"/>
    <xf numFmtId="0" fontId="45" fillId="0" borderId="34" xfId="2" applyFont="1" applyBorder="1" applyAlignment="1">
      <alignment horizontal="left" vertical="center" wrapText="1"/>
    </xf>
    <xf numFmtId="0" fontId="46" fillId="0" borderId="34" xfId="2" applyFont="1" applyBorder="1" applyAlignment="1">
      <alignment horizontal="left" vertical="center" wrapText="1"/>
    </xf>
    <xf numFmtId="0" fontId="45" fillId="11" borderId="34" xfId="2" applyFont="1" applyFill="1" applyBorder="1" applyAlignment="1">
      <alignment horizontal="left" vertical="center" wrapText="1"/>
    </xf>
    <xf numFmtId="164" fontId="11" fillId="27" borderId="0" xfId="0" applyNumberFormat="1" applyFont="1" applyFill="1" applyAlignment="1">
      <alignment horizontal="center" vertical="center" readingOrder="1"/>
    </xf>
    <xf numFmtId="3" fontId="48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 readingOrder="1"/>
    </xf>
    <xf numFmtId="164" fontId="11" fillId="0" borderId="8" xfId="0" applyNumberFormat="1" applyFont="1" applyBorder="1" applyAlignment="1">
      <alignment horizontal="center" vertical="center" readingOrder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 wrapText="1" readingOrder="1"/>
    </xf>
    <xf numFmtId="164" fontId="11" fillId="0" borderId="35" xfId="0" applyNumberFormat="1" applyFont="1" applyBorder="1" applyAlignment="1">
      <alignment horizontal="center" vertical="center" wrapText="1" readingOrder="1"/>
    </xf>
    <xf numFmtId="0" fontId="21" fillId="0" borderId="0" xfId="1" applyFont="1" applyAlignment="1">
      <alignment horizontal="right" vertical="center"/>
    </xf>
    <xf numFmtId="0" fontId="49" fillId="0" borderId="0" xfId="1" applyFont="1" applyAlignment="1">
      <alignment horizontal="left" vertical="center"/>
    </xf>
    <xf numFmtId="0" fontId="50" fillId="0" borderId="0" xfId="1" applyFont="1" applyAlignment="1">
      <alignment horizontal="center" vertical="center"/>
    </xf>
    <xf numFmtId="0" fontId="49" fillId="0" borderId="0" xfId="1" applyFont="1" applyAlignment="1">
      <alignment horizontal="right" vertical="center"/>
    </xf>
    <xf numFmtId="4" fontId="49" fillId="0" borderId="0" xfId="1" applyNumberFormat="1" applyFont="1" applyAlignment="1">
      <alignment horizontal="right" vertical="center"/>
    </xf>
    <xf numFmtId="3" fontId="12" fillId="0" borderId="1" xfId="0" applyNumberFormat="1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2" borderId="0" xfId="0" applyFont="1" applyFill="1" applyAlignment="1">
      <alignment horizontal="center"/>
    </xf>
    <xf numFmtId="3" fontId="12" fillId="0" borderId="2" xfId="0" applyNumberFormat="1" applyFont="1" applyBorder="1" applyAlignment="1">
      <alignment horizontal="center" vertical="center" wrapText="1" readingOrder="2"/>
    </xf>
    <xf numFmtId="3" fontId="51" fillId="0" borderId="5" xfId="3" applyNumberForma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readingOrder="2"/>
    </xf>
    <xf numFmtId="0" fontId="2" fillId="0" borderId="38" xfId="0" applyFont="1" applyBorder="1" applyAlignment="1">
      <alignment vertical="center" readingOrder="2"/>
    </xf>
    <xf numFmtId="0" fontId="2" fillId="0" borderId="38" xfId="0" applyFont="1" applyBorder="1" applyAlignment="1">
      <alignment horizontal="center" vertical="center" readingOrder="2"/>
    </xf>
    <xf numFmtId="0" fontId="0" fillId="0" borderId="39" xfId="0" applyBorder="1"/>
    <xf numFmtId="0" fontId="2" fillId="0" borderId="40" xfId="0" applyFont="1" applyBorder="1" applyAlignment="1">
      <alignment horizontal="right" vertical="center" readingOrder="2"/>
    </xf>
    <xf numFmtId="0" fontId="2" fillId="0" borderId="41" xfId="0" applyFont="1" applyBorder="1" applyAlignment="1">
      <alignment horizontal="center" vertical="center" readingOrder="2"/>
    </xf>
    <xf numFmtId="0" fontId="0" fillId="0" borderId="42" xfId="0" applyBorder="1"/>
    <xf numFmtId="0" fontId="5" fillId="2" borderId="1" xfId="0" applyFont="1" applyFill="1" applyBorder="1" applyAlignment="1">
      <alignment horizontal="center" vertical="center" textRotation="90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right" vertical="center" readingOrder="2"/>
    </xf>
    <xf numFmtId="3" fontId="3" fillId="2" borderId="1" xfId="0" applyNumberFormat="1" applyFont="1" applyFill="1" applyBorder="1" applyAlignment="1">
      <alignment horizontal="center" vertical="center" readingOrder="2"/>
    </xf>
    <xf numFmtId="3" fontId="12" fillId="2" borderId="1" xfId="0" applyNumberFormat="1" applyFont="1" applyFill="1" applyBorder="1" applyAlignment="1">
      <alignment horizontal="center" vertical="center" wrapText="1" readingOrder="2"/>
    </xf>
    <xf numFmtId="0" fontId="37" fillId="18" borderId="2" xfId="0" applyFont="1" applyFill="1" applyBorder="1" applyAlignment="1">
      <alignment horizontal="right" vertical="center" readingOrder="2"/>
    </xf>
    <xf numFmtId="3" fontId="37" fillId="18" borderId="2" xfId="0" applyNumberFormat="1" applyFont="1" applyFill="1" applyBorder="1" applyAlignment="1">
      <alignment horizontal="center" vertical="center" readingOrder="2"/>
    </xf>
    <xf numFmtId="3" fontId="15" fillId="18" borderId="2" xfId="0" applyNumberFormat="1" applyFont="1" applyFill="1" applyBorder="1" applyAlignment="1">
      <alignment horizontal="center" vertical="center" wrapText="1" readingOrder="2"/>
    </xf>
    <xf numFmtId="0" fontId="37" fillId="18" borderId="1" xfId="0" applyFont="1" applyFill="1" applyBorder="1" applyAlignment="1">
      <alignment horizontal="right" vertical="center" readingOrder="2"/>
    </xf>
    <xf numFmtId="3" fontId="37" fillId="18" borderId="1" xfId="0" applyNumberFormat="1" applyFont="1" applyFill="1" applyBorder="1" applyAlignment="1">
      <alignment horizontal="center" vertical="center" readingOrder="2"/>
    </xf>
    <xf numFmtId="9" fontId="37" fillId="18" borderId="1" xfId="0" applyNumberFormat="1" applyFont="1" applyFill="1" applyBorder="1" applyAlignment="1">
      <alignment horizontal="center" vertical="center" readingOrder="2"/>
    </xf>
    <xf numFmtId="3" fontId="15" fillId="18" borderId="1" xfId="0" applyNumberFormat="1" applyFont="1" applyFill="1" applyBorder="1" applyAlignment="1">
      <alignment horizontal="center" vertical="center" wrapText="1" readingOrder="2"/>
    </xf>
    <xf numFmtId="0" fontId="5" fillId="11" borderId="13" xfId="1" applyFont="1" applyFill="1" applyBorder="1" applyAlignment="1">
      <alignment horizontal="center" vertical="center" wrapText="1" readingOrder="2"/>
    </xf>
    <xf numFmtId="0" fontId="5" fillId="16" borderId="13" xfId="1" applyFont="1" applyFill="1" applyBorder="1" applyAlignment="1">
      <alignment horizontal="right" vertical="center" readingOrder="2"/>
    </xf>
    <xf numFmtId="0" fontId="23" fillId="16" borderId="13" xfId="1" applyFont="1" applyFill="1" applyBorder="1" applyAlignment="1">
      <alignment horizontal="center" vertical="center"/>
    </xf>
    <xf numFmtId="3" fontId="4" fillId="16" borderId="13" xfId="1" applyNumberFormat="1" applyFont="1" applyFill="1" applyBorder="1" applyAlignment="1">
      <alignment horizontal="center" vertical="center" readingOrder="2"/>
    </xf>
    <xf numFmtId="3" fontId="23" fillId="0" borderId="0" xfId="1" applyNumberFormat="1" applyFont="1" applyAlignment="1">
      <alignment horizontal="center" vertical="center"/>
    </xf>
    <xf numFmtId="3" fontId="23" fillId="16" borderId="13" xfId="1" applyNumberFormat="1" applyFont="1" applyFill="1" applyBorder="1" applyAlignment="1">
      <alignment horizontal="center" vertical="center"/>
    </xf>
    <xf numFmtId="0" fontId="5" fillId="16" borderId="15" xfId="1" applyFont="1" applyFill="1" applyBorder="1" applyAlignment="1">
      <alignment horizontal="right" vertical="center" readingOrder="2"/>
    </xf>
    <xf numFmtId="164" fontId="52" fillId="16" borderId="13" xfId="1" applyNumberFormat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5" fillId="11" borderId="31" xfId="1" applyFont="1" applyFill="1" applyBorder="1" applyAlignment="1">
      <alignment horizontal="center" vertical="center" wrapText="1" readingOrder="2"/>
    </xf>
    <xf numFmtId="0" fontId="5" fillId="16" borderId="17" xfId="1" applyFont="1" applyFill="1" applyBorder="1" applyAlignment="1">
      <alignment horizontal="right" vertical="center" readingOrder="2"/>
    </xf>
    <xf numFmtId="0" fontId="23" fillId="16" borderId="31" xfId="1" applyFont="1" applyFill="1" applyBorder="1" applyAlignment="1">
      <alignment horizontal="center" vertical="center"/>
    </xf>
    <xf numFmtId="3" fontId="4" fillId="16" borderId="31" xfId="1" applyNumberFormat="1" applyFont="1" applyFill="1" applyBorder="1" applyAlignment="1">
      <alignment horizontal="center" vertical="center" readingOrder="2"/>
    </xf>
    <xf numFmtId="3" fontId="23" fillId="16" borderId="31" xfId="1" applyNumberFormat="1" applyFont="1" applyFill="1" applyBorder="1" applyAlignment="1">
      <alignment horizontal="center" vertical="center"/>
    </xf>
    <xf numFmtId="0" fontId="5" fillId="8" borderId="15" xfId="1" applyFont="1" applyFill="1" applyBorder="1" applyAlignment="1">
      <alignment horizontal="center" vertical="center" wrapText="1" readingOrder="2"/>
    </xf>
    <xf numFmtId="0" fontId="5" fillId="8" borderId="32" xfId="1" applyFont="1" applyFill="1" applyBorder="1" applyAlignment="1">
      <alignment horizontal="left" vertical="center" readingOrder="2"/>
    </xf>
    <xf numFmtId="10" fontId="23" fillId="8" borderId="32" xfId="1" applyNumberFormat="1" applyFont="1" applyFill="1" applyBorder="1" applyAlignment="1">
      <alignment horizontal="center" vertical="center"/>
    </xf>
    <xf numFmtId="0" fontId="6" fillId="8" borderId="32" xfId="1" applyFont="1" applyFill="1" applyBorder="1" applyAlignment="1">
      <alignment horizontal="center" vertical="center"/>
    </xf>
    <xf numFmtId="3" fontId="6" fillId="8" borderId="32" xfId="1" applyNumberFormat="1" applyFont="1" applyFill="1" applyBorder="1"/>
    <xf numFmtId="0" fontId="6" fillId="8" borderId="32" xfId="1" applyFont="1" applyFill="1" applyBorder="1"/>
    <xf numFmtId="3" fontId="4" fillId="8" borderId="32" xfId="1" applyNumberFormat="1" applyFont="1" applyFill="1" applyBorder="1" applyAlignment="1">
      <alignment horizontal="center" vertical="center" readingOrder="2"/>
    </xf>
    <xf numFmtId="0" fontId="6" fillId="8" borderId="16" xfId="1" applyFont="1" applyFill="1" applyBorder="1"/>
    <xf numFmtId="0" fontId="23" fillId="8" borderId="32" xfId="1" applyFont="1" applyFill="1" applyBorder="1" applyAlignment="1">
      <alignment horizontal="center" vertical="center"/>
    </xf>
    <xf numFmtId="0" fontId="31" fillId="0" borderId="18" xfId="2" applyFont="1" applyBorder="1" applyAlignment="1">
      <alignment horizontal="center" vertical="center" wrapText="1" readingOrder="2"/>
    </xf>
    <xf numFmtId="0" fontId="31" fillId="0" borderId="24" xfId="2" applyFont="1" applyBorder="1" applyAlignment="1">
      <alignment horizontal="center" vertical="center" wrapText="1" readingOrder="2"/>
    </xf>
    <xf numFmtId="3" fontId="3" fillId="8" borderId="5" xfId="2" applyNumberFormat="1" applyFont="1" applyFill="1" applyBorder="1" applyAlignment="1">
      <alignment horizontal="center" vertical="center" wrapText="1" readingOrder="2"/>
    </xf>
    <xf numFmtId="0" fontId="2" fillId="0" borderId="1" xfId="2" applyFont="1" applyFill="1" applyBorder="1" applyAlignment="1">
      <alignment horizontal="right" vertical="top" wrapText="1" readingOrder="2"/>
    </xf>
    <xf numFmtId="3" fontId="3" fillId="18" borderId="5" xfId="2" applyNumberFormat="1" applyFont="1" applyFill="1" applyBorder="1" applyAlignment="1">
      <alignment horizontal="center" vertical="center" wrapText="1" readingOrder="2"/>
    </xf>
    <xf numFmtId="3" fontId="32" fillId="8" borderId="1" xfId="2" applyNumberFormat="1" applyFont="1" applyFill="1" applyBorder="1" applyAlignment="1">
      <alignment horizontal="center" vertical="center" wrapText="1" readingOrder="2"/>
    </xf>
    <xf numFmtId="3" fontId="2" fillId="0" borderId="1" xfId="2" applyNumberFormat="1" applyFont="1" applyFill="1" applyBorder="1" applyAlignment="1">
      <alignment horizontal="right" vertical="top" wrapText="1" readingOrder="2"/>
    </xf>
    <xf numFmtId="3" fontId="3" fillId="16" borderId="5" xfId="2" applyNumberFormat="1" applyFont="1" applyFill="1" applyBorder="1" applyAlignment="1">
      <alignment horizontal="center" vertical="center" wrapText="1" readingOrder="2"/>
    </xf>
    <xf numFmtId="0" fontId="32" fillId="18" borderId="1" xfId="2" applyFont="1" applyFill="1" applyBorder="1" applyAlignment="1">
      <alignment horizontal="center" vertical="center" wrapText="1" readingOrder="2"/>
    </xf>
    <xf numFmtId="0" fontId="2" fillId="11" borderId="36" xfId="2" applyFont="1" applyFill="1" applyBorder="1" applyAlignment="1">
      <alignment horizontal="right" vertical="top" wrapText="1" readingOrder="2"/>
    </xf>
    <xf numFmtId="0" fontId="32" fillId="19" borderId="1" xfId="2" applyFont="1" applyFill="1" applyBorder="1" applyAlignment="1">
      <alignment horizontal="center" vertical="center" wrapText="1" readingOrder="2"/>
    </xf>
    <xf numFmtId="3" fontId="3" fillId="21" borderId="5" xfId="2" applyNumberFormat="1" applyFont="1" applyFill="1" applyBorder="1" applyAlignment="1">
      <alignment horizontal="center" vertical="center" wrapText="1" readingOrder="2"/>
    </xf>
    <xf numFmtId="0" fontId="32" fillId="2" borderId="1" xfId="2" applyFont="1" applyFill="1" applyBorder="1" applyAlignment="1">
      <alignment horizontal="center" vertical="center" wrapText="1" readingOrder="2"/>
    </xf>
    <xf numFmtId="3" fontId="3" fillId="12" borderId="5" xfId="2" applyNumberFormat="1" applyFont="1" applyFill="1" applyBorder="1" applyAlignment="1">
      <alignment horizontal="center" vertical="top" wrapText="1" readingOrder="2"/>
    </xf>
    <xf numFmtId="3" fontId="32" fillId="16" borderId="1" xfId="2" applyNumberFormat="1" applyFont="1" applyFill="1" applyBorder="1" applyAlignment="1">
      <alignment horizontal="center" vertical="center" wrapText="1" readingOrder="2"/>
    </xf>
    <xf numFmtId="0" fontId="9" fillId="4" borderId="1" xfId="2" applyFont="1" applyFill="1" applyBorder="1" applyAlignment="1">
      <alignment horizontal="center" vertical="center" wrapText="1" readingOrder="2"/>
    </xf>
    <xf numFmtId="3" fontId="32" fillId="5" borderId="1" xfId="2" applyNumberFormat="1" applyFont="1" applyFill="1" applyBorder="1" applyAlignment="1">
      <alignment horizontal="center" vertical="center" wrapText="1" readingOrder="2"/>
    </xf>
    <xf numFmtId="3" fontId="32" fillId="22" borderId="1" xfId="2" applyNumberFormat="1" applyFont="1" applyFill="1" applyBorder="1" applyAlignment="1">
      <alignment horizontal="center" vertical="center" wrapText="1" readingOrder="2"/>
    </xf>
    <xf numFmtId="3" fontId="3" fillId="3" borderId="5" xfId="2" applyNumberFormat="1" applyFont="1" applyFill="1" applyBorder="1" applyAlignment="1">
      <alignment horizontal="center" vertical="center" wrapText="1" readingOrder="2"/>
    </xf>
    <xf numFmtId="3" fontId="3" fillId="22" borderId="5" xfId="2" applyNumberFormat="1" applyFont="1" applyFill="1" applyBorder="1" applyAlignment="1">
      <alignment horizontal="center" vertical="top" wrapText="1" readingOrder="2"/>
    </xf>
    <xf numFmtId="3" fontId="3" fillId="5" borderId="5" xfId="2" applyNumberFormat="1" applyFont="1" applyFill="1" applyBorder="1" applyAlignment="1">
      <alignment horizontal="center" vertical="top" wrapText="1" readingOrder="2"/>
    </xf>
    <xf numFmtId="3" fontId="32" fillId="12" borderId="1" xfId="2" applyNumberFormat="1" applyFont="1" applyFill="1" applyBorder="1" applyAlignment="1">
      <alignment horizontal="center" vertical="center" wrapText="1" readingOrder="2"/>
    </xf>
    <xf numFmtId="3" fontId="32" fillId="15" borderId="1" xfId="2" applyNumberFormat="1" applyFont="1" applyFill="1" applyBorder="1" applyAlignment="1">
      <alignment horizontal="center" vertical="center" wrapText="1" readingOrder="2"/>
    </xf>
    <xf numFmtId="3" fontId="32" fillId="20" borderId="1" xfId="2" applyNumberFormat="1" applyFont="1" applyFill="1" applyBorder="1" applyAlignment="1">
      <alignment horizontal="center" vertical="center" wrapText="1" readingOrder="2"/>
    </xf>
    <xf numFmtId="0" fontId="2" fillId="0" borderId="8" xfId="2" applyFont="1" applyBorder="1" applyAlignment="1">
      <alignment horizontal="right" vertical="top" wrapText="1" readingOrder="2"/>
    </xf>
    <xf numFmtId="0" fontId="2" fillId="0" borderId="3" xfId="2" applyFont="1" applyBorder="1" applyAlignment="1">
      <alignment horizontal="right" vertical="top" wrapText="1" readingOrder="2"/>
    </xf>
    <xf numFmtId="0" fontId="2" fillId="0" borderId="9" xfId="2" applyFont="1" applyBorder="1" applyAlignment="1">
      <alignment horizontal="right" vertical="top" wrapText="1" readingOrder="2"/>
    </xf>
    <xf numFmtId="0" fontId="2" fillId="0" borderId="10" xfId="2" applyFont="1" applyBorder="1" applyAlignment="1">
      <alignment horizontal="right" vertical="top" wrapText="1" readingOrder="2"/>
    </xf>
    <xf numFmtId="3" fontId="32" fillId="3" borderId="1" xfId="2" applyNumberFormat="1" applyFont="1" applyFill="1" applyBorder="1" applyAlignment="1">
      <alignment horizontal="center" vertical="center" wrapText="1" readingOrder="2"/>
    </xf>
    <xf numFmtId="3" fontId="32" fillId="21" borderId="1" xfId="2" applyNumberFormat="1" applyFont="1" applyFill="1" applyBorder="1" applyAlignment="1">
      <alignment horizontal="center" vertical="center" wrapText="1" readingOrder="2"/>
    </xf>
    <xf numFmtId="3" fontId="3" fillId="2" borderId="5" xfId="2" applyNumberFormat="1" applyFont="1" applyFill="1" applyBorder="1" applyAlignment="1">
      <alignment horizontal="center" vertical="center" wrapText="1" readingOrder="2"/>
    </xf>
    <xf numFmtId="3" fontId="3" fillId="19" borderId="5" xfId="2" applyNumberFormat="1" applyFont="1" applyFill="1" applyBorder="1" applyAlignment="1">
      <alignment horizontal="center" vertical="center" wrapText="1" readingOrder="2"/>
    </xf>
    <xf numFmtId="3" fontId="3" fillId="15" borderId="5" xfId="2" applyNumberFormat="1" applyFont="1" applyFill="1" applyBorder="1" applyAlignment="1">
      <alignment horizontal="center" vertical="center" wrapText="1" readingOrder="2"/>
    </xf>
    <xf numFmtId="3" fontId="3" fillId="20" borderId="5" xfId="2" applyNumberFormat="1" applyFont="1" applyFill="1" applyBorder="1" applyAlignment="1">
      <alignment horizontal="center" vertical="center" wrapText="1" readingOrder="2"/>
    </xf>
    <xf numFmtId="0" fontId="17" fillId="13" borderId="11" xfId="1" applyFont="1" applyFill="1" applyBorder="1" applyAlignment="1">
      <alignment horizontal="center" vertical="center" readingOrder="2"/>
    </xf>
    <xf numFmtId="0" fontId="17" fillId="13" borderId="12" xfId="1" applyFont="1" applyFill="1" applyBorder="1" applyAlignment="1">
      <alignment horizontal="center" vertical="center" readingOrder="2"/>
    </xf>
    <xf numFmtId="0" fontId="2" fillId="11" borderId="0" xfId="0" applyFont="1" applyFill="1" applyAlignment="1">
      <alignment horizontal="right" vertical="center" wrapText="1" readingOrder="2"/>
    </xf>
    <xf numFmtId="3" fontId="5" fillId="7" borderId="2" xfId="0" applyNumberFormat="1" applyFont="1" applyFill="1" applyBorder="1" applyAlignment="1">
      <alignment horizontal="center" vertical="center" wrapText="1" readingOrder="2"/>
    </xf>
    <xf numFmtId="3" fontId="5" fillId="7" borderId="4" xfId="0" applyNumberFormat="1" applyFont="1" applyFill="1" applyBorder="1" applyAlignment="1">
      <alignment horizontal="center" vertical="center" wrapText="1" readingOrder="2"/>
    </xf>
    <xf numFmtId="3" fontId="5" fillId="7" borderId="5" xfId="0" applyNumberFormat="1" applyFont="1" applyFill="1" applyBorder="1" applyAlignment="1">
      <alignment horizontal="center" vertical="center" wrapText="1" readingOrder="2"/>
    </xf>
    <xf numFmtId="0" fontId="5" fillId="9" borderId="2" xfId="0" applyFont="1" applyFill="1" applyBorder="1" applyAlignment="1">
      <alignment horizontal="center" vertical="center" wrapText="1" readingOrder="2"/>
    </xf>
    <xf numFmtId="0" fontId="5" fillId="9" borderId="5" xfId="0" applyFont="1" applyFill="1" applyBorder="1" applyAlignment="1">
      <alignment horizontal="center" vertical="center" wrapText="1" readingOrder="2"/>
    </xf>
    <xf numFmtId="49" fontId="5" fillId="9" borderId="2" xfId="0" applyNumberFormat="1" applyFont="1" applyFill="1" applyBorder="1" applyAlignment="1">
      <alignment horizontal="center" vertical="center" wrapText="1" readingOrder="2"/>
    </xf>
    <xf numFmtId="49" fontId="5" fillId="9" borderId="5" xfId="0" applyNumberFormat="1" applyFont="1" applyFill="1" applyBorder="1" applyAlignment="1">
      <alignment horizontal="center" vertical="center" wrapText="1" readingOrder="2"/>
    </xf>
    <xf numFmtId="0" fontId="3" fillId="17" borderId="1" xfId="0" applyFont="1" applyFill="1" applyBorder="1" applyAlignment="1">
      <alignment horizontal="center" vertical="center" wrapText="1" readingOrder="2"/>
    </xf>
    <xf numFmtId="0" fontId="5" fillId="17" borderId="6" xfId="0" applyFont="1" applyFill="1" applyBorder="1" applyAlignment="1">
      <alignment horizontal="center" vertical="center" wrapText="1" readingOrder="2"/>
    </xf>
    <xf numFmtId="0" fontId="5" fillId="17" borderId="7" xfId="0" applyFont="1" applyFill="1" applyBorder="1" applyAlignment="1">
      <alignment horizontal="center" vertical="center" wrapText="1" readingOrder="2"/>
    </xf>
    <xf numFmtId="0" fontId="4" fillId="17" borderId="6" xfId="0" applyFont="1" applyFill="1" applyBorder="1" applyAlignment="1">
      <alignment horizontal="center" vertical="center" wrapText="1" readingOrder="2"/>
    </xf>
    <xf numFmtId="0" fontId="4" fillId="17" borderId="7" xfId="0" applyFont="1" applyFill="1" applyBorder="1" applyAlignment="1">
      <alignment horizontal="center" vertical="center" wrapText="1" readingOrder="2"/>
    </xf>
    <xf numFmtId="0" fontId="3" fillId="10" borderId="1" xfId="0" applyFont="1" applyFill="1" applyBorder="1" applyAlignment="1">
      <alignment horizontal="center" vertical="center" wrapText="1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6" fillId="0" borderId="0" xfId="0" applyFont="1"/>
    <xf numFmtId="0" fontId="5" fillId="0" borderId="1" xfId="0" applyFont="1" applyBorder="1" applyAlignment="1">
      <alignment horizontal="right" vertical="center" readingOrder="2"/>
    </xf>
    <xf numFmtId="164" fontId="5" fillId="0" borderId="1" xfId="0" applyNumberFormat="1" applyFont="1" applyBorder="1" applyAlignment="1">
      <alignment horizontal="center" vertical="center" wrapText="1" readingOrder="2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3" xfId="2" xr:uid="{C5FD2175-EA55-4B5B-8425-D089D126261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3" formatCode="0%"/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64" formatCode="0.0%"/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164" formatCode="0.0%"/>
      <alignment horizontal="center" vertical="center" textRotation="0" wrapText="0" indent="0" justifyLastLine="0" shrinkToFit="0" readingOrder="1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1" indent="0" justifyLastLine="0" shrinkToFit="0"/>
    </dxf>
  </dxfs>
  <tableStyles count="0" defaultTableStyle="TableStyleMedium2" defaultPivotStyle="PivotStyleLight16"/>
  <colors>
    <mruColors>
      <color rgb="FFDFB577"/>
      <color rgb="FFD7A357"/>
      <color rgb="FF005782"/>
      <color rgb="FF003550"/>
      <color rgb="FF002F46"/>
      <color rgb="FF083348"/>
      <color rgb="FF006699"/>
      <color rgb="FF025498"/>
      <color rgb="FFC4D79B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نسبت حق</a:t>
            </a:r>
            <a:r>
              <a:rPr lang="fa-IR" b="1" baseline="0"/>
              <a:t> الزحمه  بخشهای مختلف طراحی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3A55-4D5D-B50A-87779E367AD7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55-4D5D-B50A-87779E367AD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3A55-4D5D-B50A-87779E367AD7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55-4D5D-B50A-87779E367AD7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'فاکتور تجمیعِی'!$Q$17:$Q$20</c:f>
              <c:strCache>
                <c:ptCount val="4"/>
                <c:pt idx="0">
                  <c:v>طراحی پلان</c:v>
                </c:pt>
                <c:pt idx="1">
                  <c:v>طراحی نما</c:v>
                </c:pt>
                <c:pt idx="2">
                  <c:v>طراحی محوطه</c:v>
                </c:pt>
                <c:pt idx="3">
                  <c:v>طراحی داخلی</c:v>
                </c:pt>
              </c:strCache>
            </c:strRef>
          </c:cat>
          <c:val>
            <c:numRef>
              <c:f>'فاکتور تجمیعِی'!$U$17:$U$20</c:f>
              <c:numCache>
                <c:formatCode>#,##0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A55-4D5D-B50A-87779E367AD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55-4D5D-B50A-87779E367AD7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55-4D5D-B50A-87779E367AD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A55-4D5D-B50A-87779E367AD7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A55-4D5D-B50A-87779E367AD7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'فاکتور تجمیعِی'!$Q$17:$Q$20</c:f>
              <c:strCache>
                <c:ptCount val="4"/>
                <c:pt idx="0">
                  <c:v>طراحی پلان</c:v>
                </c:pt>
                <c:pt idx="1">
                  <c:v>طراحی نما</c:v>
                </c:pt>
                <c:pt idx="2">
                  <c:v>طراحی محوطه</c:v>
                </c:pt>
                <c:pt idx="3">
                  <c:v>طراحی داخلی</c:v>
                </c:pt>
              </c:strCache>
            </c:strRef>
          </c:cat>
          <c:val>
            <c:numRef>
              <c:f>'فاکتور تجمیعِی'!$U$17:$U$20</c:f>
              <c:numCache>
                <c:formatCode>#,##0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55-4D5D-B50A-87779E367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نسبت حق</a:t>
            </a:r>
            <a:r>
              <a:rPr lang="fa-IR" b="1" baseline="0"/>
              <a:t> الزحمه بخشهای مختلف طراحی </a:t>
            </a:r>
            <a:endParaRPr lang="en-US" b="1" baseline="0"/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 baseline="0"/>
              <a:t>به کل هزینه ساخت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430592797521926"/>
          <c:y val="0.18356898774223721"/>
          <c:w val="0.50736412002553732"/>
          <c:h val="0.65879997524081257"/>
        </c:manualLayout>
      </c:layout>
      <c:pieChart>
        <c:varyColors val="1"/>
        <c:ser>
          <c:idx val="1"/>
          <c:order val="0"/>
          <c:spPr>
            <a:ln w="63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2">
                  <a:lumMod val="90000"/>
                </a:schemeClr>
              </a:solidFill>
              <a:ln w="3175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EB6-40D0-B0BE-C8EACD153497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EB6-40D0-B0BE-C8EACD15349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EB6-40D0-B0BE-C8EACD153497}"/>
              </c:ext>
            </c:extLst>
          </c:dPt>
          <c:dPt>
            <c:idx val="3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EB6-40D0-B0BE-C8EACD153497}"/>
              </c:ext>
            </c:extLst>
          </c:dPt>
          <c:dPt>
            <c:idx val="4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63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5EB6-40D0-B0BE-C8EACD153497}"/>
              </c:ext>
            </c:extLst>
          </c:dPt>
          <c:dLbls>
            <c:dLbl>
              <c:idx val="1"/>
              <c:layout>
                <c:manualLayout>
                  <c:x val="-2.2800628210025937E-2"/>
                  <c:y val="-2.242229762099208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6-40D0-B0BE-C8EACD153497}"/>
                </c:ext>
              </c:extLst>
            </c:dLbl>
            <c:dLbl>
              <c:idx val="2"/>
              <c:layout>
                <c:manualLayout>
                  <c:x val="-3.291854751275626E-2"/>
                  <c:y val="-3.05031372529441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6-40D0-B0BE-C8EACD153497}"/>
                </c:ext>
              </c:extLst>
            </c:dLbl>
            <c:dLbl>
              <c:idx val="3"/>
              <c:layout>
                <c:manualLayout>
                  <c:x val="1.3938527856775572E-2"/>
                  <c:y val="-4.7444164770007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/>
                  </a:pPr>
                  <a:endParaRPr lang="fa-I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B6-40D0-B0BE-C8EACD153497}"/>
                </c:ext>
              </c:extLst>
            </c:dLbl>
            <c:dLbl>
              <c:idx val="4"/>
              <c:layout>
                <c:manualLayout>
                  <c:x val="6.0349390464754883E-2"/>
                  <c:y val="-2.33144555043827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/>
                  </a:pPr>
                  <a:endParaRPr lang="fa-I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B6-40D0-B0BE-C8EACD15349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'فاکتور تجمیعِی'!$Q$16:$Q$20</c:f>
              <c:strCache>
                <c:ptCount val="5"/>
                <c:pt idx="0">
                  <c:v>هزینه ساخت</c:v>
                </c:pt>
                <c:pt idx="1">
                  <c:v>طراحی پلان</c:v>
                </c:pt>
                <c:pt idx="2">
                  <c:v>طراحی نما</c:v>
                </c:pt>
                <c:pt idx="3">
                  <c:v>طراحی محوطه</c:v>
                </c:pt>
                <c:pt idx="4">
                  <c:v>طراحی داخلی</c:v>
                </c:pt>
              </c:strCache>
            </c:strRef>
          </c:cat>
          <c:val>
            <c:numRef>
              <c:f>'فاکتور تجمیعِی'!$U$16:$U$20</c:f>
              <c:numCache>
                <c:formatCode>#,##0</c:formatCode>
                <c:ptCount val="5"/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B6-40D0-B0BE-C8EACD15349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EB6-40D0-B0BE-C8EACD153497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EB6-40D0-B0BE-C8EACD15349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5EB6-40D0-B0BE-C8EACD153497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EB6-40D0-B0BE-C8EACD153497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'فاکتور تجمیعِی'!$Q$16:$Q$20</c:f>
              <c:strCache>
                <c:ptCount val="5"/>
                <c:pt idx="0">
                  <c:v>هزینه ساخت</c:v>
                </c:pt>
                <c:pt idx="1">
                  <c:v>طراحی پلان</c:v>
                </c:pt>
                <c:pt idx="2">
                  <c:v>طراحی نما</c:v>
                </c:pt>
                <c:pt idx="3">
                  <c:v>طراحی محوطه</c:v>
                </c:pt>
                <c:pt idx="4">
                  <c:v>طراحی داخلی</c:v>
                </c:pt>
              </c:strCache>
            </c:strRef>
          </c:cat>
          <c:val>
            <c:numRef>
              <c:f>'فاکتور تجمیعِی'!$U$17:$U$20</c:f>
              <c:numCache>
                <c:formatCode>#,##0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B6-40D0-B0BE-C8EACD153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B Yekan" panose="00000400000000000000" pitchFamily="2" charset="-78"/>
              </a:defRPr>
            </a:pPr>
            <a:r>
              <a:rPr lang="fa-IR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B Yekan" panose="00000400000000000000" pitchFamily="2" charset="-78"/>
              </a:rPr>
              <a:t>نسبت تقریبی هزینه خدمات مختلف طراحی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2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B Yekan" panose="00000400000000000000" pitchFamily="2" charset="-78"/>
            </a:defRPr>
          </a:pPr>
          <a:endParaRPr lang="fa-IR"/>
        </a:p>
      </c:txPr>
    </c:title>
    <c:autoTitleDeleted val="0"/>
    <c:plotArea>
      <c:layout/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EB-4747-8011-27121C310C3B}"/>
              </c:ext>
            </c:extLst>
          </c:dPt>
          <c:dPt>
            <c:idx val="1"/>
            <c:bubble3D val="0"/>
            <c:spPr>
              <a:solidFill>
                <a:srgbClr val="C4D79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EB-4747-8011-27121C310C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EB-4747-8011-27121C310C3B}"/>
              </c:ext>
            </c:extLst>
          </c:dPt>
          <c:dPt>
            <c:idx val="3"/>
            <c:bubble3D val="0"/>
            <c:spPr>
              <a:solidFill>
                <a:srgbClr val="0066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5EB-4747-8011-27121C310C3B}"/>
              </c:ext>
            </c:extLst>
          </c:dPt>
          <c:dLbls>
            <c:dLbl>
              <c:idx val="0"/>
              <c:layout>
                <c:manualLayout>
                  <c:x val="3.0696176666906674E-2"/>
                  <c:y val="-0.13209480232505649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fa-I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18750"/>
                        <a:gd name="adj2" fmla="val -8333"/>
                        <a:gd name="adj3" fmla="val 18750"/>
                        <a:gd name="adj4" fmla="val -16667"/>
                        <a:gd name="adj5" fmla="val 84215"/>
                        <a:gd name="adj6" fmla="val -63645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25EB-4747-8011-27121C310C3B}"/>
                </c:ext>
              </c:extLst>
            </c:dLbl>
            <c:dLbl>
              <c:idx val="1"/>
              <c:layout>
                <c:manualLayout>
                  <c:x val="0.26125448975369625"/>
                  <c:y val="-5.1793655673151522E-2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fa-I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78079"/>
                        <a:gd name="adj2" fmla="val -2878"/>
                        <a:gd name="adj3" fmla="val 78078"/>
                        <a:gd name="adj4" fmla="val -75897"/>
                        <a:gd name="adj5" fmla="val 27989"/>
                        <a:gd name="adj6" fmla="val -8622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25EB-4747-8011-27121C310C3B}"/>
                </c:ext>
              </c:extLst>
            </c:dLbl>
            <c:dLbl>
              <c:idx val="2"/>
              <c:layout>
                <c:manualLayout>
                  <c:x val="-0.10541746624230652"/>
                  <c:y val="-0.11135712704603232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fa-I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52308"/>
                        <a:gd name="adj2" fmla="val 113240"/>
                        <a:gd name="adj3" fmla="val 52680"/>
                        <a:gd name="adj4" fmla="val 166331"/>
                        <a:gd name="adj5" fmla="val 48669"/>
                        <a:gd name="adj6" fmla="val 17757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25EB-4747-8011-27121C310C3B}"/>
                </c:ext>
              </c:extLst>
            </c:dLbl>
            <c:dLbl>
              <c:idx val="3"/>
              <c:layout>
                <c:manualLayout>
                  <c:x val="-7.5207645893301506E-2"/>
                  <c:y val="-1.8495387838144136E-2"/>
                </c:manualLayout>
              </c:layout>
              <c:spPr>
                <a:solidFill>
                  <a:sysClr val="window" lastClr="FFFFFF">
                    <a:alpha val="75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B Yekan" panose="00000400000000000000" pitchFamily="2" charset="-78"/>
                    </a:defRPr>
                  </a:pPr>
                  <a:endParaRPr lang="fa-I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2">
                      <a:avLst>
                        <a:gd name="adj1" fmla="val 35715"/>
                        <a:gd name="adj2" fmla="val 121335"/>
                        <a:gd name="adj3" fmla="val 35715"/>
                        <a:gd name="adj4" fmla="val 142411"/>
                        <a:gd name="adj5" fmla="val 110621"/>
                        <a:gd name="adj6" fmla="val 17657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25EB-4747-8011-27121C310C3B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 w="9525"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B Yeka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2">
                    <a:avLst/>
                  </a:prstGeom>
                  <a:noFill/>
                  <a:ln>
                    <a:noFill/>
                  </a:ln>
                </c15:spPr>
                <c15:showDataLabelsRange val="1"/>
              </c:ext>
            </c:extLst>
          </c:dLbls>
          <c:cat>
            <c:strRef>
              <c:f>'گراف قیمت'!$B$4:$B$7</c:f>
              <c:strCache>
                <c:ptCount val="4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</c:strCache>
            </c:strRef>
          </c:cat>
          <c:val>
            <c:numRef>
              <c:f>'گراف قیمت'!$C$4:$C$7</c:f>
              <c:numCache>
                <c:formatCode>0.0%</c:formatCode>
                <c:ptCount val="4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EB-4747-8011-27121C310C3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631029966664785"/>
          <c:y val="0.91268080988754818"/>
          <c:w val="0.64737899260102816"/>
          <c:h val="5.380353327793496E-2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fa-I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sz="1200" b="0">
                <a:cs typeface="B Nazanin" panose="00000400000000000000" pitchFamily="2" charset="-78"/>
              </a:rPr>
              <a:t>جایگاه </a:t>
            </a:r>
            <a:r>
              <a:rPr lang="fa-IR" sz="1200" b="1">
                <a:cs typeface="B Nazanin" panose="00000400000000000000" pitchFamily="2" charset="-78"/>
              </a:rPr>
              <a:t>قیمت </a:t>
            </a:r>
            <a:r>
              <a:rPr lang="fa-IR" sz="1200">
                <a:cs typeface="B Nazanin" panose="00000400000000000000" pitchFamily="2" charset="-78"/>
              </a:rPr>
              <a:t>خدمات شرکت پــــادرا نسبت به تهران و شهرستان</a:t>
            </a:r>
            <a:endParaRPr lang="en-US" sz="1200">
              <a:cs typeface="B Nazanin" panose="000004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'گراف قیمت'!$B$21</c:f>
              <c:strCache>
                <c:ptCount val="1"/>
                <c:pt idx="0">
                  <c:v>تهران</c:v>
                </c:pt>
              </c:strCache>
            </c:strRef>
          </c:tx>
          <c:spPr>
            <a:ln w="28575" cap="rnd">
              <a:solidFill>
                <a:srgbClr val="166A8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'گراف قیمت'!$C$21:$D$21</c:f>
              <c:numCache>
                <c:formatCode>General</c:formatCode>
                <c:ptCount val="2"/>
                <c:pt idx="0">
                  <c:v>20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5-46B5-AD26-3D7A5D5E8E18}"/>
            </c:ext>
          </c:extLst>
        </c:ser>
        <c:ser>
          <c:idx val="1"/>
          <c:order val="1"/>
          <c:tx>
            <c:strRef>
              <c:f>'گراف قیمت'!$B$22</c:f>
              <c:strCache>
                <c:ptCount val="1"/>
                <c:pt idx="0">
                  <c:v>شهرستان</c:v>
                </c:pt>
              </c:strCache>
            </c:strRef>
          </c:tx>
          <c:spPr>
            <a:ln w="28575" cap="rnd">
              <a:solidFill>
                <a:srgbClr val="E79C6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'گراف قیمت'!$C$22:$D$22</c:f>
              <c:numCache>
                <c:formatCode>General</c:formatCode>
                <c:ptCount val="2"/>
                <c:pt idx="0">
                  <c:v>10</c:v>
                </c:pt>
                <c:pt idx="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5-46B5-AD26-3D7A5D5E8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02128"/>
        <c:axId val="1006096720"/>
      </c:lineChart>
      <c:catAx>
        <c:axId val="10061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006096720"/>
        <c:crosses val="autoZero"/>
        <c:auto val="1"/>
        <c:lblAlgn val="ctr"/>
        <c:lblOffset val="100"/>
        <c:noMultiLvlLbl val="0"/>
      </c:catAx>
      <c:valAx>
        <c:axId val="10060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00610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Yekan" panose="00000400000000000000" pitchFamily="2" charset="-78"/>
              </a:defRPr>
            </a:pPr>
            <a:r>
              <a:rPr lang="fa-IR" sz="1200" b="1" i="0" baseline="0">
                <a:effectLst/>
                <a:cs typeface="B Yekan" panose="00000400000000000000" pitchFamily="2" charset="-78"/>
              </a:rPr>
              <a:t>نسبت هزینه ساخت به هزینه طرح</a:t>
            </a:r>
            <a:endParaRPr lang="en-US" sz="1200">
              <a:effectLst/>
              <a:cs typeface="B Yekan" panose="00000400000000000000" pitchFamily="2" charset="-78"/>
            </a:endParaRPr>
          </a:p>
        </c:rich>
      </c:tx>
      <c:layout>
        <c:manualLayout>
          <c:xMode val="edge"/>
          <c:yMode val="edge"/>
          <c:x val="0.2860459007687954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4"/>
          <c:order val="0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6A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6B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6C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6D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6E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9-E6FA-4D9C-86C0-5DB656AC79B8}"/>
            </c:ext>
          </c:extLst>
        </c:ser>
        <c:ser>
          <c:idx val="5"/>
          <c:order val="1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F-E6FA-4D9C-86C0-5DB656AC79B8}"/>
            </c:ext>
          </c:extLst>
        </c:ser>
        <c:ser>
          <c:idx val="6"/>
          <c:order val="2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76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77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78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79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7A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5-E6FA-4D9C-86C0-5DB656AC79B8}"/>
            </c:ext>
          </c:extLst>
        </c:ser>
        <c:ser>
          <c:idx val="7"/>
          <c:order val="3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C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E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0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B-E6FA-4D9C-86C0-5DB656AC79B8}"/>
            </c:ext>
          </c:extLst>
        </c:ser>
        <c:ser>
          <c:idx val="2"/>
          <c:order val="4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B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D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F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1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3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E6FA-4D9C-86C0-5DB656AC79B8}"/>
            </c:ext>
          </c:extLst>
        </c:ser>
        <c:ser>
          <c:idx val="3"/>
          <c:order val="5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E6FA-4D9C-86C0-5DB656AC79B8}"/>
            </c:ext>
          </c:extLst>
        </c:ser>
        <c:ser>
          <c:idx val="1"/>
          <c:order val="6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3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5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7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9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B-E6FA-4D9C-86C0-5DB656AC79B8}"/>
              </c:ext>
            </c:extLst>
          </c:dPt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E6FA-4D9C-86C0-5DB656AC79B8}"/>
            </c:ext>
          </c:extLst>
        </c:ser>
        <c:ser>
          <c:idx val="0"/>
          <c:order val="7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6FA-4D9C-86C0-5DB656AC79B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6FA-4D9C-86C0-5DB656AC79B8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6FA-4D9C-86C0-5DB656AC79B8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6FA-4D9C-86C0-5DB656AC79B8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6FA-4D9C-86C0-5DB656AC79B8}"/>
              </c:ext>
            </c:extLst>
          </c:dPt>
          <c:dLbls>
            <c:dLbl>
              <c:idx val="0"/>
              <c:layout>
                <c:manualLayout>
                  <c:x val="-0.1018793679196736"/>
                  <c:y val="-3.0570080566211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6FA-4D9C-86C0-5DB656AC79B8}"/>
                </c:ext>
              </c:extLst>
            </c:dLbl>
            <c:dLbl>
              <c:idx val="1"/>
              <c:layout>
                <c:manualLayout>
                  <c:x val="-6.3181743796324519E-2"/>
                  <c:y val="-4.8018518313796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6FA-4D9C-86C0-5DB656AC79B8}"/>
                </c:ext>
              </c:extLst>
            </c:dLbl>
            <c:dLbl>
              <c:idx val="2"/>
              <c:layout>
                <c:manualLayout>
                  <c:x val="4.1579539213433152E-2"/>
                  <c:y val="-4.6926532311853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6FA-4D9C-86C0-5DB656AC79B8}"/>
                </c:ext>
              </c:extLst>
            </c:dLbl>
            <c:dLbl>
              <c:idx val="3"/>
              <c:layout>
                <c:manualLayout>
                  <c:x val="6.9473760771034426E-2"/>
                  <c:y val="4.83532384325022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286895030596926E-2"/>
                      <c:h val="5.45409543883957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65-E6FA-4D9C-86C0-5DB656AC79B8}"/>
                </c:ext>
              </c:extLst>
            </c:dLbl>
            <c:dLbl>
              <c:idx val="4"/>
              <c:layout>
                <c:manualLayout>
                  <c:x val="0.10869387577160501"/>
                  <c:y val="-0.185640384074446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6FA-4D9C-86C0-5DB656AC7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a-I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'گراف قیمت'!$B$4:$B$8</c:f>
              <c:strCache>
                <c:ptCount val="5"/>
                <c:pt idx="0">
                  <c:v>طراحی داخلی</c:v>
                </c:pt>
                <c:pt idx="1">
                  <c:v>طراحی محوطه</c:v>
                </c:pt>
                <c:pt idx="2">
                  <c:v>طراحی نما</c:v>
                </c:pt>
                <c:pt idx="3">
                  <c:v>طراحی پلان</c:v>
                </c:pt>
                <c:pt idx="4">
                  <c:v>هزینه 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8-E6FA-4D9C-86C0-5DB656AC7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8.7259043528419233E-2"/>
          <c:y val="0.87061173969272054"/>
          <c:w val="0.82548191294316164"/>
          <c:h val="6.47486644005611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fa-IR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>
                <a:cs typeface="B Yekan" panose="00000400000000000000" pitchFamily="2" charset="-78"/>
              </a:defRPr>
            </a:pPr>
            <a:r>
              <a:rPr lang="fa-IR">
                <a:cs typeface="B Yekan" panose="00000400000000000000" pitchFamily="2" charset="-78"/>
              </a:rPr>
              <a:t>نسبت هزینه طراحی به ساخت در ساختمانهایی با مقیاسهای</a:t>
            </a:r>
            <a:r>
              <a:rPr lang="fa-IR" baseline="0">
                <a:cs typeface="B Yekan" panose="00000400000000000000" pitchFamily="2" charset="-78"/>
              </a:rPr>
              <a:t> مختف</a:t>
            </a:r>
            <a:endParaRPr lang="en-US">
              <a:cs typeface="B Yekan" panose="00000400000000000000" pitchFamily="2" charset="-78"/>
            </a:endParaRPr>
          </a:p>
        </c:rich>
      </c:tx>
      <c:layout>
        <c:manualLayout>
          <c:xMode val="edge"/>
          <c:yMode val="edge"/>
          <c:x val="0.10795194865612373"/>
          <c:y val="2.736584502435683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342671458944493"/>
          <c:y val="0.23887240748519051"/>
          <c:w val="0.54845758388452392"/>
          <c:h val="0.66402923062762054"/>
        </c:manualLayout>
      </c:layout>
      <c:pieChart>
        <c:varyColors val="1"/>
        <c:ser>
          <c:idx val="1"/>
          <c:order val="0"/>
          <c:tx>
            <c:strRef>
              <c:f>'گراف قیمت'!$C$40</c:f>
              <c:strCache>
                <c:ptCount val="1"/>
                <c:pt idx="0">
                  <c:v>Column2</c:v>
                </c:pt>
              </c:strCache>
            </c:strRef>
          </c:tx>
          <c:dPt>
            <c:idx val="0"/>
            <c:bubble3D val="0"/>
            <c:spPr>
              <a:solidFill>
                <a:srgbClr val="005782"/>
              </a:solidFill>
            </c:spPr>
            <c:extLst>
              <c:ext xmlns:c16="http://schemas.microsoft.com/office/drawing/2014/chart" uri="{C3380CC4-5D6E-409C-BE32-E72D297353CC}">
                <c16:uniqueId val="{00000001-9019-427C-AA31-B4EDB8B19DC6}"/>
              </c:ext>
            </c:extLst>
          </c:dPt>
          <c:dPt>
            <c:idx val="3"/>
            <c:bubble3D val="0"/>
            <c:spPr>
              <a:solidFill>
                <a:srgbClr val="DFB577"/>
              </a:solidFill>
            </c:spPr>
            <c:extLst>
              <c:ext xmlns:c16="http://schemas.microsoft.com/office/drawing/2014/chart" uri="{C3380CC4-5D6E-409C-BE32-E72D297353CC}">
                <c16:uniqueId val="{00000007-9019-427C-AA31-B4EDB8B19DC6}"/>
              </c:ext>
            </c:extLst>
          </c:dPt>
          <c:dLbls>
            <c:dLbl>
              <c:idx val="0"/>
              <c:layout>
                <c:manualLayout>
                  <c:x val="-2.3020658946572729E-2"/>
                  <c:y val="-3.370339302617301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9-427C-AA31-B4EDB8B19DC6}"/>
                </c:ext>
              </c:extLst>
            </c:dLbl>
            <c:dLbl>
              <c:idx val="1"/>
              <c:layout>
                <c:manualLayout>
                  <c:x val="1.8996712335916197E-2"/>
                  <c:y val="-2.73153613507460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019-427C-AA31-B4EDB8B19DC6}"/>
                </c:ext>
              </c:extLst>
            </c:dLbl>
            <c:dLbl>
              <c:idx val="2"/>
              <c:layout>
                <c:manualLayout>
                  <c:x val="2.3951673694227869E-2"/>
                  <c:y val="7.946561184519366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019-427C-AA31-B4EDB8B19D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19-427C-AA31-B4EDB8B19DC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'گراف قیمت'!$B$41:$B$44</c:f>
              <c:strCache>
                <c:ptCount val="4"/>
                <c:pt idx="0">
                  <c:v>مجتمع</c:v>
                </c:pt>
                <c:pt idx="1">
                  <c:v>آپارتمان</c:v>
                </c:pt>
                <c:pt idx="2">
                  <c:v>خانه | ویلا</c:v>
                </c:pt>
                <c:pt idx="3">
                  <c:v>ساخت</c:v>
                </c:pt>
              </c:strCache>
            </c:strRef>
          </c:cat>
          <c:val>
            <c:numRef>
              <c:f>'گراف قیمت'!$C$41:$C$44</c:f>
              <c:numCache>
                <c:formatCode>0%</c:formatCode>
                <c:ptCount val="4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19-427C-AA31-B4EDB8B19DC6}"/>
            </c:ext>
          </c:extLst>
        </c:ser>
        <c:ser>
          <c:idx val="0"/>
          <c:order val="1"/>
          <c:tx>
            <c:strRef>
              <c:f>'گراف قیمت'!$C$3</c:f>
              <c:strCache>
                <c:ptCount val="1"/>
                <c:pt idx="0">
                  <c:v>Column2</c:v>
                </c:pt>
              </c:strCache>
            </c:strRef>
          </c:tx>
          <c:spPr>
            <a:solidFill>
              <a:srgbClr val="166A84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9019-427C-AA31-B4EDB8B19DC6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9019-427C-AA31-B4EDB8B19DC6}"/>
              </c:ext>
            </c:extLst>
          </c:dPt>
          <c:dPt>
            <c:idx val="2"/>
            <c:bubble3D val="0"/>
            <c:spPr>
              <a:solidFill>
                <a:srgbClr val="00666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0-9019-427C-AA31-B4EDB8B19DC6}"/>
              </c:ext>
            </c:extLst>
          </c:dPt>
          <c:dPt>
            <c:idx val="3"/>
            <c:bubble3D val="0"/>
            <c:spPr>
              <a:solidFill>
                <a:srgbClr val="E8D5F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2-9019-427C-AA31-B4EDB8B19DC6}"/>
              </c:ext>
            </c:extLst>
          </c:dPt>
          <c:dPt>
            <c:idx val="4"/>
            <c:bubble3D val="0"/>
            <c:spPr>
              <a:solidFill>
                <a:srgbClr val="E79C6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9019-427C-AA31-B4EDB8B19DC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'گراف قیمت'!$B$41:$B$44</c:f>
              <c:strCache>
                <c:ptCount val="4"/>
                <c:pt idx="0">
                  <c:v>مجتمع</c:v>
                </c:pt>
                <c:pt idx="1">
                  <c:v>آپارتمان</c:v>
                </c:pt>
                <c:pt idx="2">
                  <c:v>خانه | ویلا</c:v>
                </c:pt>
                <c:pt idx="3">
                  <c:v>ساخت</c:v>
                </c:pt>
              </c:strCache>
            </c:strRef>
          </c:cat>
          <c:val>
            <c:numRef>
              <c:f>'گراف قیمت'!$C$4:$C$8</c:f>
              <c:numCache>
                <c:formatCode>0.0%</c:formatCode>
                <c:ptCount val="5"/>
                <c:pt idx="0">
                  <c:v>1.2E-2</c:v>
                </c:pt>
                <c:pt idx="1">
                  <c:v>3.0000000000000001E-3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0.97299999999999998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019-427C-AA31-B4EDB8B19D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cs typeface="B Yekan" panose="00000400000000000000" pitchFamily="2" charset="-78"/>
            </a:defRPr>
          </a:pPr>
          <a:endParaRPr lang="fa-IR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Yekan" panose="00000400000000000000" pitchFamily="2" charset="-78"/>
              </a:defRPr>
            </a:pPr>
            <a:r>
              <a:rPr lang="fa-IR" sz="1200" b="0">
                <a:cs typeface="B Yekan" panose="00000400000000000000" pitchFamily="2" charset="-78"/>
              </a:rPr>
              <a:t>جایگاه کیفیت و قیمت خدمات </a:t>
            </a:r>
            <a:r>
              <a:rPr lang="fa-IR" sz="1200" b="1">
                <a:cs typeface="B Yekan" panose="00000400000000000000" pitchFamily="2" charset="-78"/>
              </a:rPr>
              <a:t>پــــادرا در </a:t>
            </a:r>
            <a:r>
              <a:rPr lang="fa-IR" sz="1200">
                <a:cs typeface="B Yekan" panose="00000400000000000000" pitchFamily="2" charset="-78"/>
              </a:rPr>
              <a:t>تهران و شهرستان</a:t>
            </a:r>
            <a:endParaRPr lang="en-US" sz="1200">
              <a:cs typeface="B Yekan" panose="000004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fa-I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'گراف کیفیت'!$A$20</c:f>
              <c:strCache>
                <c:ptCount val="1"/>
                <c:pt idx="0">
                  <c:v>تهران</c:v>
                </c:pt>
              </c:strCache>
            </c:strRef>
          </c:tx>
          <c:spPr>
            <a:ln w="28575" cap="rnd">
              <a:solidFill>
                <a:srgbClr val="166A8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'گراف کیفیت'!$B$20:$C$20</c:f>
              <c:numCache>
                <c:formatCode>General</c:formatCode>
                <c:ptCount val="2"/>
                <c:pt idx="0">
                  <c:v>20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7-4AFD-A809-851D74DFBBF1}"/>
            </c:ext>
          </c:extLst>
        </c:ser>
        <c:ser>
          <c:idx val="1"/>
          <c:order val="1"/>
          <c:tx>
            <c:strRef>
              <c:f>'گراف کیفیت'!$A$21</c:f>
              <c:strCache>
                <c:ptCount val="1"/>
                <c:pt idx="0">
                  <c:v>شهرستان</c:v>
                </c:pt>
              </c:strCache>
            </c:strRef>
          </c:tx>
          <c:spPr>
            <a:ln w="28575" cap="rnd">
              <a:solidFill>
                <a:srgbClr val="E79C6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'گراف کیفیت'!$B$21:$C$21</c:f>
              <c:numCache>
                <c:formatCode>General</c:formatCode>
                <c:ptCount val="2"/>
                <c:pt idx="0">
                  <c:v>10</c:v>
                </c:pt>
                <c:pt idx="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7-4AFD-A809-851D74DF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102128"/>
        <c:axId val="1006096720"/>
      </c:lineChart>
      <c:catAx>
        <c:axId val="10061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006096720"/>
        <c:crosses val="autoZero"/>
        <c:auto val="1"/>
        <c:lblAlgn val="ctr"/>
        <c:lblOffset val="100"/>
        <c:noMultiLvlLbl val="0"/>
      </c:catAx>
      <c:valAx>
        <c:axId val="100609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00610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Yekan" panose="00000400000000000000" pitchFamily="2" charset="-78"/>
            </a:defRPr>
          </a:pPr>
          <a:endParaRPr lang="fa-I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352425</xdr:colOff>
      <xdr:row>0</xdr:row>
      <xdr:rowOff>134083</xdr:rowOff>
    </xdr:from>
    <xdr:to>
      <xdr:col>14</xdr:col>
      <xdr:colOff>864825</xdr:colOff>
      <xdr:row>0</xdr:row>
      <xdr:rowOff>646967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410AC-EDF5-42ED-A9FB-3EE9075D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5577350" y="134083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0</xdr:col>
      <xdr:colOff>348374</xdr:colOff>
      <xdr:row>0</xdr:row>
      <xdr:rowOff>106238</xdr:rowOff>
    </xdr:from>
    <xdr:to>
      <xdr:col>1</xdr:col>
      <xdr:colOff>1175194</xdr:colOff>
      <xdr:row>0</xdr:row>
      <xdr:rowOff>670411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63476-245B-4355-AD3E-53838E634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311306" y="106238"/>
          <a:ext cx="1064945" cy="564173"/>
        </a:xfrm>
        <a:prstGeom prst="rect">
          <a:avLst/>
        </a:prstGeom>
      </xdr:spPr>
    </xdr:pic>
    <xdr:clientData/>
  </xdr:twoCellAnchor>
  <xdr:twoCellAnchor>
    <xdr:from>
      <xdr:col>21</xdr:col>
      <xdr:colOff>371929</xdr:colOff>
      <xdr:row>0</xdr:row>
      <xdr:rowOff>375392</xdr:rowOff>
    </xdr:from>
    <xdr:to>
      <xdr:col>29</xdr:col>
      <xdr:colOff>305996</xdr:colOff>
      <xdr:row>9</xdr:row>
      <xdr:rowOff>127001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438D1B-51AA-4213-8E33-45C7863702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650647</xdr:colOff>
      <xdr:row>0</xdr:row>
      <xdr:rowOff>68941</xdr:rowOff>
    </xdr:from>
    <xdr:to>
      <xdr:col>20</xdr:col>
      <xdr:colOff>1438954</xdr:colOff>
      <xdr:row>10</xdr:row>
      <xdr:rowOff>167366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7A6C582-FFB3-430B-9A22-0D6C0BB1A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297548</xdr:colOff>
      <xdr:row>0</xdr:row>
      <xdr:rowOff>138795</xdr:rowOff>
    </xdr:from>
    <xdr:to>
      <xdr:col>26</xdr:col>
      <xdr:colOff>124148</xdr:colOff>
      <xdr:row>2</xdr:row>
      <xdr:rowOff>194479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0BBCEF-7DFD-43DA-8C02-34A88828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192252" y="138795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152400</xdr:colOff>
      <xdr:row>0</xdr:row>
      <xdr:rowOff>103414</xdr:rowOff>
    </xdr:from>
    <xdr:to>
      <xdr:col>25</xdr:col>
      <xdr:colOff>47235</xdr:colOff>
      <xdr:row>2</xdr:row>
      <xdr:rowOff>210387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CA4FC2-796B-48B1-9ED5-F42FE113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954965" y="103414"/>
          <a:ext cx="1266435" cy="564173"/>
        </a:xfrm>
        <a:prstGeom prst="rect">
          <a:avLst/>
        </a:prstGeom>
      </xdr:spPr>
    </xdr:pic>
    <xdr:clientData/>
  </xdr:twoCellAnchor>
  <xdr:twoCellAnchor editAs="oneCell">
    <xdr:from>
      <xdr:col>1</xdr:col>
      <xdr:colOff>433679</xdr:colOff>
      <xdr:row>0</xdr:row>
      <xdr:rowOff>38100</xdr:rowOff>
    </xdr:from>
    <xdr:to>
      <xdr:col>1</xdr:col>
      <xdr:colOff>1246416</xdr:colOff>
      <xdr:row>1</xdr:row>
      <xdr:rowOff>171559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49DD8D-47C1-4168-8D8B-A6764BFC8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891370" y="38100"/>
          <a:ext cx="812737" cy="362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586659</xdr:colOff>
      <xdr:row>2</xdr:row>
      <xdr:rowOff>147440</xdr:rowOff>
    </xdr:from>
    <xdr:to>
      <xdr:col>11</xdr:col>
      <xdr:colOff>415501</xdr:colOff>
      <xdr:row>3</xdr:row>
      <xdr:rowOff>346559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244345-7796-4C74-8F22-1B95E4586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493117" y="517234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8</xdr:col>
      <xdr:colOff>437029</xdr:colOff>
      <xdr:row>2</xdr:row>
      <xdr:rowOff>112059</xdr:rowOff>
    </xdr:from>
    <xdr:to>
      <xdr:col>10</xdr:col>
      <xdr:colOff>336346</xdr:colOff>
      <xdr:row>3</xdr:row>
      <xdr:rowOff>362467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2DF54C-5E8C-49C5-9E32-1F1122B86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2255830" y="481853"/>
          <a:ext cx="1266435" cy="564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468998</xdr:colOff>
      <xdr:row>1</xdr:row>
      <xdr:rowOff>159206</xdr:rowOff>
    </xdr:from>
    <xdr:to>
      <xdr:col>10</xdr:col>
      <xdr:colOff>295598</xdr:colOff>
      <xdr:row>2</xdr:row>
      <xdr:rowOff>386340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14BB8F-BBE0-4F16-89FA-58932437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993602" y="216356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1</xdr:row>
      <xdr:rowOff>123825</xdr:rowOff>
    </xdr:from>
    <xdr:to>
      <xdr:col>9</xdr:col>
      <xdr:colOff>218685</xdr:colOff>
      <xdr:row>2</xdr:row>
      <xdr:rowOff>402248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E38F3F-92E0-4F04-ACD4-BEC37709E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756315" y="180975"/>
          <a:ext cx="1266435" cy="564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478523</xdr:colOff>
      <xdr:row>2</xdr:row>
      <xdr:rowOff>130631</xdr:rowOff>
    </xdr:from>
    <xdr:to>
      <xdr:col>9</xdr:col>
      <xdr:colOff>305123</xdr:colOff>
      <xdr:row>3</xdr:row>
      <xdr:rowOff>72015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1F1E0-7174-4417-9AA3-30D23AB78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669877" y="454481"/>
          <a:ext cx="512400" cy="512884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2</xdr:row>
      <xdr:rowOff>95250</xdr:rowOff>
    </xdr:from>
    <xdr:to>
      <xdr:col>8</xdr:col>
      <xdr:colOff>228210</xdr:colOff>
      <xdr:row>3</xdr:row>
      <xdr:rowOff>87923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EAAB45-DA9C-4C6D-9213-B16BCCE3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432590" y="419100"/>
          <a:ext cx="1266435" cy="5641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33544</xdr:colOff>
      <xdr:row>3</xdr:row>
      <xdr:rowOff>156376</xdr:rowOff>
    </xdr:from>
    <xdr:to>
      <xdr:col>19</xdr:col>
      <xdr:colOff>486912</xdr:colOff>
      <xdr:row>21</xdr:row>
      <xdr:rowOff>5442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357771-19EB-4E2F-97F1-258CBD949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32845</xdr:colOff>
      <xdr:row>19</xdr:row>
      <xdr:rowOff>11167</xdr:rowOff>
    </xdr:from>
    <xdr:to>
      <xdr:col>11</xdr:col>
      <xdr:colOff>328448</xdr:colOff>
      <xdr:row>33</xdr:row>
      <xdr:rowOff>87367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1BE501-909D-439D-8BA4-0C0BB8045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269998</xdr:colOff>
      <xdr:row>0</xdr:row>
      <xdr:rowOff>163116</xdr:rowOff>
    </xdr:from>
    <xdr:to>
      <xdr:col>11</xdr:col>
      <xdr:colOff>584140</xdr:colOff>
      <xdr:row>16</xdr:row>
      <xdr:rowOff>151209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5C5C6A-A534-454B-B3E8-2A4EB2540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190500</xdr:colOff>
      <xdr:row>36</xdr:row>
      <xdr:rowOff>14654</xdr:rowOff>
    </xdr:from>
    <xdr:to>
      <xdr:col>12</xdr:col>
      <xdr:colOff>635479</xdr:colOff>
      <xdr:row>54</xdr:row>
      <xdr:rowOff>168519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0DC30C-988D-4EE3-9B31-F7FA8B6E2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32845</xdr:colOff>
      <xdr:row>18</xdr:row>
      <xdr:rowOff>11167</xdr:rowOff>
    </xdr:from>
    <xdr:to>
      <xdr:col>10</xdr:col>
      <xdr:colOff>328448</xdr:colOff>
      <xdr:row>32</xdr:row>
      <xdr:rowOff>87367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D82AEE-118D-4476-80BE-25FC43E1D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1113A2-90D3-499B-B544-C03B7FE62595}" name="Table134" displayName="Table134" ref="Q15:V20" totalsRowShown="0" headerRowDxfId="11" dataDxfId="10">
  <autoFilter ref="Q15:V20" xr:uid="{436F4EFA-5256-48D0-A10D-C35EE51AEDE9}"/>
  <tableColumns count="6">
    <tableColumn id="1" xr3:uid="{E9DF73C7-069E-4757-97C6-44A14CD7EB95}" name="موضوع" dataDxfId="9"/>
    <tableColumn id="4" xr3:uid="{294D5691-23F4-4718-B730-8B5F029ECEDA}" name="متراژ _x000a_ملاک حق الزحمه" dataDxfId="8"/>
    <tableColumn id="3" xr3:uid="{4D02D998-DD77-46EF-A56E-F08951CDA7D0}" name="هزینه ساخت هر مترمربع_x000a_میلیون تومان" dataDxfId="7"/>
    <tableColumn id="5" xr3:uid="{9A48D7D9-322B-4F1E-8BAB-00EAEE2834AC}" name="هزینه ساخت کل پروژه_x000a_میلیون تومان" dataDxfId="6"/>
    <tableColumn id="6" xr3:uid="{560C2FB4-B892-474E-A742-F6EB7CF2D36B}" name="هزینه طراحی هر بخش_x000a_میلیون تومان" dataDxfId="5"/>
    <tableColumn id="2" xr3:uid="{6549EFC8-BDAB-4508-A84F-BA408AAC9E98}" name="درصد از کل" dataDxfId="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8" totalsRowShown="0">
  <autoFilter ref="B3:C8" xr:uid="{00000000-0009-0000-0100-000001000000}"/>
  <tableColumns count="2">
    <tableColumn id="1" xr3:uid="{00000000-0010-0000-0000-000001000000}" name="Column1" dataDxfId="3"/>
    <tableColumn id="2" xr3:uid="{00000000-0010-0000-0000-000002000000}" name="Column2" dataDxfId="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C51BB3-2A88-48D5-9318-4E84F6828657}" name="Table13" displayName="Table13" ref="B40:C45" totalsRowShown="0">
  <autoFilter ref="B40:C45" xr:uid="{15C51BB3-2A88-48D5-9318-4E84F6828657}"/>
  <tableColumns count="2">
    <tableColumn id="1" xr3:uid="{8C2C4A3E-56DA-4D63-8AC1-D75145F5E673}" name="Column1" dataDxfId="1"/>
    <tableColumn id="2" xr3:uid="{65A946AE-D262-4D28-B542-7EF014046829}" name="Column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table" Target="../tables/table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6FB4-F51E-4F14-9743-A46ED253C359}">
  <sheetPr>
    <tabColor theme="8"/>
    <pageSetUpPr fitToPage="1"/>
  </sheetPr>
  <dimension ref="B1:Q32"/>
  <sheetViews>
    <sheetView rightToLeft="1" tabSelected="1" view="pageBreakPreview" zoomScale="40" zoomScaleNormal="40" zoomScaleSheetLayoutView="40" workbookViewId="0">
      <selection activeCell="T5" sqref="T5"/>
    </sheetView>
  </sheetViews>
  <sheetFormatPr defaultColWidth="9" defaultRowHeight="18.75" x14ac:dyDescent="0.2"/>
  <cols>
    <col min="1" max="1" width="30" style="120" customWidth="1"/>
    <col min="2" max="2" width="20.625" style="204" customWidth="1"/>
    <col min="3" max="3" width="20.625" style="122" customWidth="1"/>
    <col min="4" max="4" width="12.375" style="125" customWidth="1"/>
    <col min="5" max="5" width="3.625" style="124" customWidth="1"/>
    <col min="6" max="6" width="12.375" style="121" customWidth="1"/>
    <col min="7" max="7" width="12.375" style="123" customWidth="1"/>
    <col min="8" max="8" width="3.625" style="122" customWidth="1"/>
    <col min="9" max="9" width="12.375" style="121" customWidth="1"/>
    <col min="10" max="10" width="12.375" style="123" customWidth="1"/>
    <col min="11" max="11" width="3.625" style="122" customWidth="1"/>
    <col min="12" max="12" width="12.375" style="121" customWidth="1"/>
    <col min="13" max="14" width="12.375" style="174" customWidth="1"/>
    <col min="15" max="15" width="57.25" style="157" customWidth="1"/>
    <col min="16" max="16384" width="9" style="120"/>
  </cols>
  <sheetData>
    <row r="1" spans="2:15" ht="30" customHeight="1" x14ac:dyDescent="0.2">
      <c r="C1" s="139"/>
      <c r="D1" s="284" t="s">
        <v>119</v>
      </c>
      <c r="E1" s="284"/>
      <c r="F1" s="284"/>
      <c r="G1" s="284"/>
      <c r="H1" s="284"/>
      <c r="I1" s="284"/>
      <c r="J1" s="284"/>
      <c r="K1" s="284"/>
      <c r="L1" s="284"/>
      <c r="M1" s="171"/>
      <c r="N1" s="171"/>
    </row>
    <row r="2" spans="2:15" s="130" customFormat="1" ht="30" customHeight="1" x14ac:dyDescent="0.35">
      <c r="B2" s="205"/>
      <c r="C2" s="140"/>
      <c r="D2" s="286" t="s">
        <v>109</v>
      </c>
      <c r="E2" s="286"/>
      <c r="F2" s="286"/>
      <c r="G2" s="285" t="s">
        <v>110</v>
      </c>
      <c r="H2" s="285"/>
      <c r="I2" s="285"/>
      <c r="J2" s="290" t="s">
        <v>111</v>
      </c>
      <c r="K2" s="290"/>
      <c r="L2" s="290"/>
      <c r="M2" s="172"/>
      <c r="N2" s="172"/>
      <c r="O2" s="158"/>
    </row>
    <row r="3" spans="2:15" s="129" customFormat="1" ht="246.4" customHeight="1" x14ac:dyDescent="0.45">
      <c r="B3" s="205"/>
      <c r="C3" s="143" t="s">
        <v>36</v>
      </c>
      <c r="D3" s="275" t="s">
        <v>131</v>
      </c>
      <c r="E3" s="275"/>
      <c r="F3" s="275"/>
      <c r="G3" s="275" t="s">
        <v>132</v>
      </c>
      <c r="H3" s="275"/>
      <c r="I3" s="275"/>
      <c r="J3" s="275" t="s">
        <v>113</v>
      </c>
      <c r="K3" s="275"/>
      <c r="L3" s="275"/>
      <c r="M3" s="173"/>
      <c r="N3" s="173"/>
      <c r="O3" s="159" t="s">
        <v>191</v>
      </c>
    </row>
    <row r="4" spans="2:15" s="126" customFormat="1" ht="25.15" customHeight="1" thickBot="1" x14ac:dyDescent="0.6">
      <c r="B4" s="204"/>
      <c r="C4" s="135" t="s">
        <v>114</v>
      </c>
      <c r="D4" s="132">
        <v>50</v>
      </c>
      <c r="E4" s="269" t="s">
        <v>107</v>
      </c>
      <c r="F4" s="133">
        <v>150</v>
      </c>
      <c r="G4" s="132">
        <v>35</v>
      </c>
      <c r="H4" s="269" t="s">
        <v>107</v>
      </c>
      <c r="I4" s="133">
        <v>125</v>
      </c>
      <c r="J4" s="132">
        <v>25</v>
      </c>
      <c r="K4" s="269" t="s">
        <v>107</v>
      </c>
      <c r="L4" s="133">
        <v>90</v>
      </c>
      <c r="M4" s="174"/>
      <c r="N4" s="174"/>
      <c r="O4" s="157"/>
    </row>
    <row r="5" spans="2:15" s="153" customFormat="1" ht="40.15" customHeight="1" x14ac:dyDescent="0.2">
      <c r="B5" s="204" t="s">
        <v>153</v>
      </c>
      <c r="C5" s="154"/>
      <c r="D5" s="150" t="s">
        <v>105</v>
      </c>
      <c r="E5" s="270"/>
      <c r="F5" s="151" t="s">
        <v>104</v>
      </c>
      <c r="G5" s="150" t="s">
        <v>105</v>
      </c>
      <c r="H5" s="270"/>
      <c r="I5" s="151" t="s">
        <v>104</v>
      </c>
      <c r="J5" s="150" t="s">
        <v>106</v>
      </c>
      <c r="K5" s="270"/>
      <c r="L5" s="151" t="s">
        <v>104</v>
      </c>
      <c r="M5" s="175"/>
      <c r="N5" s="175"/>
      <c r="O5" s="160"/>
    </row>
    <row r="6" spans="2:15" s="126" customFormat="1" ht="25.15" customHeight="1" x14ac:dyDescent="0.2">
      <c r="B6" s="204"/>
      <c r="C6" s="152" t="s">
        <v>103</v>
      </c>
      <c r="D6" s="288">
        <f>(D4*1000000+F4*1000*$C$5)/1000000</f>
        <v>50</v>
      </c>
      <c r="E6" s="288"/>
      <c r="F6" s="288"/>
      <c r="G6" s="289">
        <f>(G4*1000000+I4*1000*$C$5)/1000000</f>
        <v>35</v>
      </c>
      <c r="H6" s="289"/>
      <c r="I6" s="289"/>
      <c r="J6" s="282">
        <f>(J4*1000000+L4*1000*$C$5)/1000000</f>
        <v>25</v>
      </c>
      <c r="K6" s="282"/>
      <c r="L6" s="282"/>
      <c r="M6" s="176"/>
      <c r="N6" s="176"/>
      <c r="O6" s="157"/>
    </row>
    <row r="7" spans="2:15" s="126" customFormat="1" ht="25.15" customHeight="1" x14ac:dyDescent="0.2">
      <c r="B7" s="204"/>
      <c r="C7" s="185" t="s">
        <v>142</v>
      </c>
      <c r="D7" s="186"/>
      <c r="E7" s="186"/>
      <c r="F7" s="186"/>
      <c r="G7" s="186"/>
      <c r="H7" s="186"/>
      <c r="I7" s="186"/>
      <c r="J7" s="186"/>
      <c r="K7" s="186"/>
      <c r="L7" s="186"/>
      <c r="M7" s="176"/>
      <c r="N7" s="176"/>
      <c r="O7" s="157"/>
    </row>
    <row r="8" spans="2:15" s="126" customFormat="1" ht="150" customHeight="1" x14ac:dyDescent="0.45">
      <c r="B8" s="204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61"/>
    </row>
    <row r="9" spans="2:15" s="127" customFormat="1" ht="30" customHeight="1" x14ac:dyDescent="0.45">
      <c r="B9" s="206"/>
      <c r="C9" s="136"/>
      <c r="D9" s="284" t="s">
        <v>119</v>
      </c>
      <c r="E9" s="284"/>
      <c r="F9" s="284"/>
      <c r="G9" s="284"/>
      <c r="H9" s="284"/>
      <c r="I9" s="284"/>
      <c r="J9" s="284"/>
      <c r="K9" s="284"/>
      <c r="L9" s="284"/>
      <c r="M9" s="171"/>
      <c r="N9" s="171"/>
      <c r="O9" s="162"/>
    </row>
    <row r="10" spans="2:15" s="127" customFormat="1" ht="30" customHeight="1" thickBot="1" x14ac:dyDescent="0.5">
      <c r="B10" s="206"/>
      <c r="C10" s="137"/>
      <c r="D10" s="298" t="s">
        <v>109</v>
      </c>
      <c r="E10" s="298"/>
      <c r="F10" s="298"/>
      <c r="G10" s="297" t="s">
        <v>110</v>
      </c>
      <c r="H10" s="297"/>
      <c r="I10" s="297"/>
      <c r="J10" s="283" t="s">
        <v>111</v>
      </c>
      <c r="K10" s="283"/>
      <c r="L10" s="283"/>
      <c r="M10" s="178"/>
      <c r="N10" s="178"/>
      <c r="O10" s="162"/>
    </row>
    <row r="11" spans="2:15" s="126" customFormat="1" ht="233.25" customHeight="1" x14ac:dyDescent="0.45">
      <c r="B11" s="204"/>
      <c r="C11" s="142" t="s">
        <v>123</v>
      </c>
      <c r="D11" s="275" t="s">
        <v>128</v>
      </c>
      <c r="E11" s="275"/>
      <c r="F11" s="275"/>
      <c r="G11" s="275" t="s">
        <v>129</v>
      </c>
      <c r="H11" s="275"/>
      <c r="I11" s="275"/>
      <c r="J11" s="275" t="s">
        <v>112</v>
      </c>
      <c r="K11" s="275"/>
      <c r="L11" s="275"/>
      <c r="M11" s="173"/>
      <c r="N11" s="173"/>
      <c r="O11" s="159" t="s">
        <v>130</v>
      </c>
    </row>
    <row r="12" spans="2:15" s="126" customFormat="1" ht="25.15" customHeight="1" thickBot="1" x14ac:dyDescent="0.6">
      <c r="B12" s="204"/>
      <c r="C12" s="135" t="s">
        <v>115</v>
      </c>
      <c r="D12" s="132">
        <v>50</v>
      </c>
      <c r="E12" s="269" t="s">
        <v>107</v>
      </c>
      <c r="F12" s="133">
        <v>275</v>
      </c>
      <c r="G12" s="132">
        <v>35</v>
      </c>
      <c r="H12" s="269" t="s">
        <v>107</v>
      </c>
      <c r="I12" s="133">
        <v>175</v>
      </c>
      <c r="J12" s="132">
        <v>25</v>
      </c>
      <c r="K12" s="269" t="s">
        <v>107</v>
      </c>
      <c r="L12" s="133">
        <v>125</v>
      </c>
      <c r="M12" s="174"/>
      <c r="N12" s="174"/>
      <c r="O12" s="157"/>
    </row>
    <row r="13" spans="2:15" s="153" customFormat="1" ht="40.15" customHeight="1" x14ac:dyDescent="0.2">
      <c r="B13" s="204" t="s">
        <v>155</v>
      </c>
      <c r="C13" s="154"/>
      <c r="D13" s="150" t="s">
        <v>105</v>
      </c>
      <c r="E13" s="270"/>
      <c r="F13" s="151" t="s">
        <v>104</v>
      </c>
      <c r="G13" s="150" t="s">
        <v>105</v>
      </c>
      <c r="H13" s="270"/>
      <c r="I13" s="151" t="s">
        <v>104</v>
      </c>
      <c r="J13" s="150" t="s">
        <v>106</v>
      </c>
      <c r="K13" s="270"/>
      <c r="L13" s="151" t="s">
        <v>104</v>
      </c>
      <c r="M13" s="175"/>
      <c r="N13" s="175"/>
      <c r="O13" s="160"/>
    </row>
    <row r="14" spans="2:15" s="126" customFormat="1" ht="25.15" customHeight="1" x14ac:dyDescent="0.2">
      <c r="B14" s="204"/>
      <c r="C14" s="152" t="s">
        <v>103</v>
      </c>
      <c r="D14" s="280">
        <f>(D12*1000000+F12*1000*$C$13)/1000000</f>
        <v>50</v>
      </c>
      <c r="E14" s="280"/>
      <c r="F14" s="280"/>
      <c r="G14" s="287">
        <f>(G12*1000000+I12*1000*$C$13)/1000000</f>
        <v>35</v>
      </c>
      <c r="H14" s="287"/>
      <c r="I14" s="287"/>
      <c r="J14" s="276">
        <f>(J12*1000000+L12*1000*$C$13)/1000000</f>
        <v>25</v>
      </c>
      <c r="K14" s="276"/>
      <c r="L14" s="276"/>
      <c r="M14" s="179"/>
      <c r="N14" s="179"/>
      <c r="O14" s="157"/>
    </row>
    <row r="15" spans="2:15" s="126" customFormat="1" ht="150" customHeight="1" x14ac:dyDescent="0.45">
      <c r="B15" s="204"/>
      <c r="C15" s="278" t="s">
        <v>160</v>
      </c>
      <c r="D15" s="278"/>
      <c r="E15" s="278"/>
      <c r="F15" s="278"/>
      <c r="G15" s="278"/>
      <c r="H15" s="278"/>
      <c r="I15" s="278"/>
      <c r="J15" s="278"/>
      <c r="K15" s="278"/>
      <c r="L15" s="278"/>
      <c r="M15" s="177"/>
      <c r="N15" s="177"/>
      <c r="O15" s="161"/>
    </row>
    <row r="16" spans="2:15" s="127" customFormat="1" ht="30" customHeight="1" x14ac:dyDescent="0.45">
      <c r="B16" s="206"/>
      <c r="C16" s="134"/>
      <c r="D16" s="284" t="s">
        <v>119</v>
      </c>
      <c r="E16" s="284"/>
      <c r="F16" s="284"/>
      <c r="G16" s="284"/>
      <c r="H16" s="284"/>
      <c r="I16" s="284"/>
      <c r="J16" s="284"/>
      <c r="K16" s="284"/>
      <c r="L16" s="284"/>
      <c r="M16" s="171"/>
      <c r="N16" s="171"/>
      <c r="O16" s="161"/>
    </row>
    <row r="17" spans="2:17" s="127" customFormat="1" ht="30" customHeight="1" x14ac:dyDescent="0.45">
      <c r="B17" s="206"/>
      <c r="C17" s="138"/>
      <c r="D17" s="279" t="s">
        <v>109</v>
      </c>
      <c r="E17" s="279"/>
      <c r="F17" s="279"/>
      <c r="G17" s="281" t="s">
        <v>110</v>
      </c>
      <c r="H17" s="281"/>
      <c r="I17" s="281"/>
      <c r="J17" s="277" t="s">
        <v>111</v>
      </c>
      <c r="K17" s="277"/>
      <c r="L17" s="277"/>
      <c r="M17" s="180"/>
      <c r="N17" s="180"/>
      <c r="O17" s="161"/>
    </row>
    <row r="18" spans="2:17" s="126" customFormat="1" ht="210.75" customHeight="1" x14ac:dyDescent="0.2">
      <c r="B18" s="204"/>
      <c r="C18" s="141" t="s">
        <v>139</v>
      </c>
      <c r="D18" s="272" t="s">
        <v>125</v>
      </c>
      <c r="E18" s="272"/>
      <c r="F18" s="272"/>
      <c r="G18" s="272" t="s">
        <v>124</v>
      </c>
      <c r="H18" s="272"/>
      <c r="I18" s="272"/>
      <c r="J18" s="272" t="s">
        <v>108</v>
      </c>
      <c r="K18" s="272"/>
      <c r="L18" s="272"/>
      <c r="M18" s="165"/>
      <c r="N18" s="165"/>
      <c r="O18" s="272" t="s">
        <v>133</v>
      </c>
      <c r="P18" s="272"/>
      <c r="Q18" s="272"/>
    </row>
    <row r="19" spans="2:17" s="126" customFormat="1" ht="25.15" customHeight="1" thickBot="1" x14ac:dyDescent="0.6">
      <c r="B19" s="204"/>
      <c r="C19" s="135" t="s">
        <v>118</v>
      </c>
      <c r="D19" s="132">
        <v>50</v>
      </c>
      <c r="E19" s="269" t="s">
        <v>107</v>
      </c>
      <c r="F19" s="133">
        <v>225</v>
      </c>
      <c r="G19" s="132">
        <v>35</v>
      </c>
      <c r="H19" s="269" t="s">
        <v>107</v>
      </c>
      <c r="I19" s="133">
        <v>175</v>
      </c>
      <c r="J19" s="132">
        <v>25</v>
      </c>
      <c r="K19" s="269" t="s">
        <v>107</v>
      </c>
      <c r="L19" s="133">
        <v>105</v>
      </c>
      <c r="M19" s="174"/>
      <c r="N19" s="174"/>
      <c r="O19" s="157"/>
    </row>
    <row r="20" spans="2:17" s="153" customFormat="1" ht="40.15" customHeight="1" x14ac:dyDescent="0.2">
      <c r="B20" s="204" t="s">
        <v>154</v>
      </c>
      <c r="C20" s="154"/>
      <c r="D20" s="150" t="s">
        <v>105</v>
      </c>
      <c r="E20" s="270"/>
      <c r="F20" s="151" t="s">
        <v>104</v>
      </c>
      <c r="G20" s="150" t="s">
        <v>105</v>
      </c>
      <c r="H20" s="270"/>
      <c r="I20" s="151" t="s">
        <v>104</v>
      </c>
      <c r="J20" s="150" t="s">
        <v>106</v>
      </c>
      <c r="K20" s="270"/>
      <c r="L20" s="151" t="s">
        <v>104</v>
      </c>
      <c r="M20" s="175"/>
      <c r="N20" s="175"/>
      <c r="O20" s="160"/>
    </row>
    <row r="21" spans="2:17" s="126" customFormat="1" ht="25.15" customHeight="1" x14ac:dyDescent="0.2">
      <c r="B21" s="204"/>
      <c r="C21" s="152" t="s">
        <v>103</v>
      </c>
      <c r="D21" s="300">
        <f>(D19*1000000+F19*1000*$C$20)/1000000</f>
        <v>50</v>
      </c>
      <c r="E21" s="300"/>
      <c r="F21" s="300"/>
      <c r="G21" s="299">
        <f>(G19*1000000+I19*1000*$C$20)/1000000</f>
        <v>35</v>
      </c>
      <c r="H21" s="299"/>
      <c r="I21" s="299"/>
      <c r="J21" s="273">
        <f>(J19*1000000+L19*1000*$C$20)/1000000</f>
        <v>25</v>
      </c>
      <c r="K21" s="273"/>
      <c r="L21" s="273"/>
      <c r="M21" s="181"/>
      <c r="N21" s="181"/>
      <c r="O21" s="157"/>
    </row>
    <row r="22" spans="2:17" s="126" customFormat="1" ht="150" customHeight="1" x14ac:dyDescent="0.45">
      <c r="B22" s="204"/>
      <c r="C22" s="147"/>
      <c r="D22" s="148"/>
      <c r="E22" s="148"/>
      <c r="F22" s="148"/>
      <c r="G22" s="148"/>
      <c r="H22" s="148"/>
      <c r="I22" s="148"/>
      <c r="J22" s="148"/>
      <c r="K22" s="148"/>
      <c r="L22" s="148"/>
      <c r="M22" s="177"/>
      <c r="N22" s="177"/>
      <c r="O22" s="163"/>
    </row>
    <row r="23" spans="2:17" s="127" customFormat="1" ht="30" customHeight="1" x14ac:dyDescent="0.45">
      <c r="B23" s="206"/>
      <c r="C23" s="134"/>
      <c r="D23" s="284" t="s">
        <v>119</v>
      </c>
      <c r="E23" s="284"/>
      <c r="F23" s="284"/>
      <c r="G23" s="284"/>
      <c r="H23" s="284"/>
      <c r="I23" s="284"/>
      <c r="J23" s="284"/>
      <c r="K23" s="284"/>
      <c r="L23" s="284"/>
      <c r="M23" s="171"/>
      <c r="N23" s="171"/>
      <c r="O23" s="161"/>
    </row>
    <row r="24" spans="2:17" s="127" customFormat="1" ht="30" customHeight="1" x14ac:dyDescent="0.45">
      <c r="B24" s="206"/>
      <c r="C24" s="138"/>
      <c r="D24" s="292" t="s">
        <v>109</v>
      </c>
      <c r="E24" s="292"/>
      <c r="F24" s="292"/>
      <c r="G24" s="291" t="s">
        <v>110</v>
      </c>
      <c r="H24" s="291"/>
      <c r="I24" s="291"/>
      <c r="J24" s="274" t="s">
        <v>111</v>
      </c>
      <c r="K24" s="274"/>
      <c r="L24" s="274"/>
      <c r="M24" s="182"/>
      <c r="N24" s="182"/>
      <c r="O24" s="161"/>
    </row>
    <row r="25" spans="2:17" s="126" customFormat="1" ht="337.5" customHeight="1" x14ac:dyDescent="0.45">
      <c r="B25" s="204"/>
      <c r="C25" s="149" t="s">
        <v>0</v>
      </c>
      <c r="D25" s="275" t="s">
        <v>126</v>
      </c>
      <c r="E25" s="275"/>
      <c r="F25" s="275"/>
      <c r="G25" s="275" t="s">
        <v>122</v>
      </c>
      <c r="H25" s="275"/>
      <c r="I25" s="275"/>
      <c r="J25" s="275" t="s">
        <v>116</v>
      </c>
      <c r="K25" s="275"/>
      <c r="L25" s="275"/>
      <c r="M25" s="173"/>
      <c r="N25" s="173"/>
      <c r="O25" s="159" t="s">
        <v>190</v>
      </c>
    </row>
    <row r="26" spans="2:17" s="126" customFormat="1" ht="25.15" customHeight="1" thickBot="1" x14ac:dyDescent="0.6">
      <c r="B26" s="204"/>
      <c r="C26" s="135" t="s">
        <v>117</v>
      </c>
      <c r="D26" s="132">
        <v>50</v>
      </c>
      <c r="E26" s="269" t="s">
        <v>107</v>
      </c>
      <c r="F26" s="133">
        <v>625</v>
      </c>
      <c r="G26" s="132">
        <v>35</v>
      </c>
      <c r="H26" s="269" t="s">
        <v>107</v>
      </c>
      <c r="I26" s="133">
        <v>455</v>
      </c>
      <c r="J26" s="132">
        <v>25</v>
      </c>
      <c r="K26" s="269" t="s">
        <v>107</v>
      </c>
      <c r="L26" s="133">
        <v>255</v>
      </c>
      <c r="M26" s="174"/>
      <c r="N26" s="174"/>
      <c r="O26" s="157"/>
    </row>
    <row r="27" spans="2:17" s="153" customFormat="1" ht="40.15" customHeight="1" x14ac:dyDescent="0.2">
      <c r="B27" s="204" t="s">
        <v>156</v>
      </c>
      <c r="C27" s="154"/>
      <c r="D27" s="150" t="s">
        <v>105</v>
      </c>
      <c r="E27" s="270"/>
      <c r="F27" s="151" t="s">
        <v>104</v>
      </c>
      <c r="G27" s="150" t="s">
        <v>105</v>
      </c>
      <c r="H27" s="270"/>
      <c r="I27" s="151" t="s">
        <v>104</v>
      </c>
      <c r="J27" s="150" t="s">
        <v>106</v>
      </c>
      <c r="K27" s="270"/>
      <c r="L27" s="151" t="s">
        <v>104</v>
      </c>
      <c r="M27" s="175"/>
      <c r="N27" s="175"/>
      <c r="O27" s="160"/>
    </row>
    <row r="28" spans="2:17" s="126" customFormat="1" ht="25.15" customHeight="1" x14ac:dyDescent="0.2">
      <c r="B28" s="204"/>
      <c r="C28" s="152" t="s">
        <v>103</v>
      </c>
      <c r="D28" s="302">
        <f>(D26*1000000+F26*1000*$C$27)/1000000</f>
        <v>50</v>
      </c>
      <c r="E28" s="302"/>
      <c r="F28" s="302"/>
      <c r="G28" s="301">
        <f>(G26*1000000+I26*1000*$C$27)/1000000</f>
        <v>35</v>
      </c>
      <c r="H28" s="301"/>
      <c r="I28" s="301"/>
      <c r="J28" s="271">
        <f>(J26*1000000+L26*1000*$C$27)/1000000</f>
        <v>25</v>
      </c>
      <c r="K28" s="271"/>
      <c r="L28" s="271"/>
      <c r="M28" s="183"/>
      <c r="N28" s="183"/>
      <c r="O28" s="157"/>
    </row>
    <row r="29" spans="2:17" s="144" customFormat="1" ht="40.15" customHeight="1" x14ac:dyDescent="0.2">
      <c r="B29" s="204"/>
      <c r="C29" s="145"/>
      <c r="D29" s="293" t="s">
        <v>120</v>
      </c>
      <c r="E29" s="293"/>
      <c r="F29" s="293"/>
      <c r="G29" s="293"/>
      <c r="H29" s="293"/>
      <c r="I29" s="293"/>
      <c r="J29" s="293"/>
      <c r="K29" s="293"/>
      <c r="L29" s="294"/>
      <c r="M29" s="184"/>
      <c r="N29" s="184"/>
      <c r="O29" s="164"/>
    </row>
    <row r="30" spans="2:17" s="144" customFormat="1" ht="40.15" customHeight="1" x14ac:dyDescent="0.2">
      <c r="B30" s="204"/>
      <c r="C30" s="146"/>
      <c r="D30" s="295" t="s">
        <v>121</v>
      </c>
      <c r="E30" s="295"/>
      <c r="F30" s="295"/>
      <c r="G30" s="295"/>
      <c r="H30" s="295"/>
      <c r="I30" s="295"/>
      <c r="J30" s="295"/>
      <c r="K30" s="295"/>
      <c r="L30" s="296"/>
      <c r="M30" s="184"/>
      <c r="N30" s="184"/>
      <c r="O30" s="164"/>
    </row>
    <row r="31" spans="2:17" s="126" customFormat="1" ht="150" customHeight="1" x14ac:dyDescent="0.45">
      <c r="B31" s="204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61"/>
    </row>
    <row r="32" spans="2:17" s="126" customFormat="1" x14ac:dyDescent="0.2">
      <c r="B32" s="204"/>
      <c r="D32" s="125"/>
      <c r="E32" s="124"/>
      <c r="F32" s="121"/>
      <c r="G32" s="123"/>
      <c r="H32" s="122"/>
      <c r="I32" s="121"/>
      <c r="J32" s="123"/>
      <c r="K32" s="122"/>
      <c r="L32" s="121"/>
      <c r="M32" s="174"/>
      <c r="N32" s="174"/>
      <c r="O32" s="157"/>
    </row>
  </sheetData>
  <mergeCells count="56">
    <mergeCell ref="H19:H20"/>
    <mergeCell ref="E19:E20"/>
    <mergeCell ref="D29:L29"/>
    <mergeCell ref="D30:L30"/>
    <mergeCell ref="D9:L9"/>
    <mergeCell ref="G10:I10"/>
    <mergeCell ref="D10:F10"/>
    <mergeCell ref="H26:H27"/>
    <mergeCell ref="E26:E27"/>
    <mergeCell ref="G21:I21"/>
    <mergeCell ref="D21:F21"/>
    <mergeCell ref="D16:L16"/>
    <mergeCell ref="G18:I18"/>
    <mergeCell ref="D18:F18"/>
    <mergeCell ref="G28:I28"/>
    <mergeCell ref="D28:F28"/>
    <mergeCell ref="G25:I25"/>
    <mergeCell ref="D25:F25"/>
    <mergeCell ref="D23:L23"/>
    <mergeCell ref="G24:I24"/>
    <mergeCell ref="D24:F24"/>
    <mergeCell ref="O18:Q18"/>
    <mergeCell ref="D1:L1"/>
    <mergeCell ref="D3:F3"/>
    <mergeCell ref="H4:H5"/>
    <mergeCell ref="E4:E5"/>
    <mergeCell ref="H12:H13"/>
    <mergeCell ref="E12:E13"/>
    <mergeCell ref="G2:I2"/>
    <mergeCell ref="D2:F2"/>
    <mergeCell ref="G3:I3"/>
    <mergeCell ref="G11:I11"/>
    <mergeCell ref="D11:F11"/>
    <mergeCell ref="G14:I14"/>
    <mergeCell ref="D6:F6"/>
    <mergeCell ref="G6:I6"/>
    <mergeCell ref="J2:L2"/>
    <mergeCell ref="J3:L3"/>
    <mergeCell ref="K4:K5"/>
    <mergeCell ref="J6:L6"/>
    <mergeCell ref="J10:L10"/>
    <mergeCell ref="J11:L11"/>
    <mergeCell ref="K12:K13"/>
    <mergeCell ref="J14:L14"/>
    <mergeCell ref="J17:L17"/>
    <mergeCell ref="C15:L15"/>
    <mergeCell ref="D17:F17"/>
    <mergeCell ref="D14:F14"/>
    <mergeCell ref="G17:I17"/>
    <mergeCell ref="K26:K27"/>
    <mergeCell ref="J28:L28"/>
    <mergeCell ref="J18:L18"/>
    <mergeCell ref="K19:K20"/>
    <mergeCell ref="J21:L21"/>
    <mergeCell ref="J24:L24"/>
    <mergeCell ref="J25:L25"/>
  </mergeCells>
  <printOptions horizontalCentered="1"/>
  <pageMargins left="0.70866141732283472" right="0.70866141732283472" top="0.74803149606299213" bottom="0.74803149606299213" header="0.31496062992125984" footer="0.31496062992125984"/>
  <pageSetup paperSize="66" scale="72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249977111117893"/>
    <pageSetUpPr fitToPage="1"/>
  </sheetPr>
  <dimension ref="A1:F14"/>
  <sheetViews>
    <sheetView rightToLeft="1" view="pageBreakPreview" zoomScaleNormal="100" zoomScaleSheetLayoutView="100" workbookViewId="0">
      <selection activeCell="D11" sqref="D11"/>
    </sheetView>
  </sheetViews>
  <sheetFormatPr defaultRowHeight="18.75" x14ac:dyDescent="0.45"/>
  <cols>
    <col min="1" max="1" width="1.75" customWidth="1"/>
    <col min="2" max="2" width="1.75" style="4" customWidth="1"/>
    <col min="3" max="3" width="49.875" style="2" customWidth="1"/>
    <col min="4" max="4" width="49.875" style="3" customWidth="1"/>
    <col min="5" max="6" width="1.75" customWidth="1"/>
  </cols>
  <sheetData>
    <row r="1" spans="1:6" ht="5.0999999999999996" customHeight="1" x14ac:dyDescent="0.45"/>
    <row r="2" spans="1:6" ht="21" x14ac:dyDescent="0.55000000000000004">
      <c r="B2" s="34"/>
      <c r="C2" s="34"/>
      <c r="D2" s="34"/>
      <c r="E2" s="34"/>
    </row>
    <row r="3" spans="1:6" s="5" customFormat="1" ht="45" customHeight="1" x14ac:dyDescent="0.55000000000000004">
      <c r="A3"/>
      <c r="B3" s="34"/>
      <c r="C3" s="9" t="s">
        <v>1</v>
      </c>
      <c r="D3" s="9" t="s">
        <v>89</v>
      </c>
      <c r="E3" s="34"/>
      <c r="F3"/>
    </row>
    <row r="4" spans="1:6" ht="25.15" customHeight="1" x14ac:dyDescent="0.55000000000000004">
      <c r="B4" s="34"/>
      <c r="C4" s="88" t="s">
        <v>88</v>
      </c>
      <c r="D4" s="89">
        <v>0.12</v>
      </c>
      <c r="E4" s="34"/>
    </row>
    <row r="5" spans="1:6" ht="25.15" customHeight="1" x14ac:dyDescent="0.55000000000000004">
      <c r="B5" s="34"/>
      <c r="C5" s="88" t="s">
        <v>87</v>
      </c>
      <c r="D5" s="89">
        <v>0.03</v>
      </c>
      <c r="E5" s="34"/>
    </row>
    <row r="6" spans="1:6" ht="25.15" customHeight="1" x14ac:dyDescent="0.55000000000000004">
      <c r="B6" s="34"/>
      <c r="C6" s="87" t="s">
        <v>6</v>
      </c>
      <c r="D6" s="90">
        <f>SUM(D4:D5)</f>
        <v>0.15</v>
      </c>
      <c r="E6" s="34"/>
    </row>
    <row r="7" spans="1:6" s="20" customFormat="1" ht="25.15" customHeight="1" x14ac:dyDescent="0.2">
      <c r="A7"/>
      <c r="B7" s="35"/>
      <c r="C7" s="36"/>
      <c r="D7" s="35"/>
      <c r="E7" s="35"/>
      <c r="F7"/>
    </row>
    <row r="11" spans="1:6" s="3" customFormat="1" x14ac:dyDescent="0.45">
      <c r="A11"/>
      <c r="B11" s="4"/>
      <c r="C11" s="2"/>
      <c r="E11"/>
      <c r="F11"/>
    </row>
    <row r="12" spans="1:6" s="3" customFormat="1" x14ac:dyDescent="0.45">
      <c r="A12"/>
      <c r="B12" s="4"/>
      <c r="C12" s="2"/>
      <c r="E12"/>
      <c r="F12"/>
    </row>
    <row r="14" spans="1:6" s="3" customFormat="1" ht="21" x14ac:dyDescent="0.55000000000000004">
      <c r="A14"/>
      <c r="B14" s="4"/>
      <c r="C14" s="14"/>
      <c r="E14"/>
      <c r="F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11" scale="7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D46"/>
  <sheetViews>
    <sheetView rightToLeft="1" topLeftCell="A31" zoomScale="130" zoomScaleNormal="130" workbookViewId="0">
      <selection activeCell="F36" sqref="F36"/>
    </sheetView>
  </sheetViews>
  <sheetFormatPr defaultRowHeight="14.25" x14ac:dyDescent="0.2"/>
  <cols>
    <col min="2" max="2" width="20.375" customWidth="1"/>
    <col min="3" max="3" width="9.375" customWidth="1"/>
  </cols>
  <sheetData>
    <row r="3" spans="2:3" ht="18" x14ac:dyDescent="0.45">
      <c r="B3" s="50" t="s">
        <v>51</v>
      </c>
      <c r="C3" s="52" t="s">
        <v>52</v>
      </c>
    </row>
    <row r="4" spans="2:3" ht="18" x14ac:dyDescent="0.45">
      <c r="B4" s="50" t="s">
        <v>0</v>
      </c>
      <c r="C4" s="52">
        <v>1.2E-2</v>
      </c>
    </row>
    <row r="5" spans="2:3" ht="18" x14ac:dyDescent="0.45">
      <c r="B5" s="50" t="s">
        <v>53</v>
      </c>
      <c r="C5" s="52">
        <v>3.0000000000000001E-3</v>
      </c>
    </row>
    <row r="6" spans="2:3" ht="18" x14ac:dyDescent="0.45">
      <c r="B6" s="50" t="s">
        <v>28</v>
      </c>
      <c r="C6" s="52">
        <v>6.0000000000000001E-3</v>
      </c>
    </row>
    <row r="7" spans="2:3" ht="18" x14ac:dyDescent="0.45">
      <c r="B7" s="50" t="s">
        <v>7</v>
      </c>
      <c r="C7" s="52">
        <v>6.0000000000000001E-3</v>
      </c>
    </row>
    <row r="8" spans="2:3" ht="19.5" x14ac:dyDescent="0.5">
      <c r="B8" s="53" t="s">
        <v>12</v>
      </c>
      <c r="C8" s="54">
        <f>C9-C7-C6-C5-C4</f>
        <v>0.97299999999999998</v>
      </c>
    </row>
    <row r="9" spans="2:3" ht="18" x14ac:dyDescent="0.2">
      <c r="C9" s="55">
        <v>1</v>
      </c>
    </row>
    <row r="21" spans="2:4" ht="18" x14ac:dyDescent="0.45">
      <c r="B21" s="50" t="s">
        <v>48</v>
      </c>
      <c r="C21" s="50">
        <v>20</v>
      </c>
      <c r="D21" s="50">
        <v>100</v>
      </c>
    </row>
    <row r="22" spans="2:4" ht="18" x14ac:dyDescent="0.45">
      <c r="B22" s="50" t="s">
        <v>49</v>
      </c>
      <c r="C22" s="50">
        <v>10</v>
      </c>
      <c r="D22" s="50">
        <v>40</v>
      </c>
    </row>
    <row r="23" spans="2:4" ht="18" x14ac:dyDescent="0.45">
      <c r="B23" s="50"/>
      <c r="C23" s="50"/>
      <c r="D23" s="50"/>
    </row>
    <row r="40" spans="2:3" ht="18" x14ac:dyDescent="0.45">
      <c r="B40" s="50" t="s">
        <v>51</v>
      </c>
      <c r="C40" s="52" t="s">
        <v>52</v>
      </c>
    </row>
    <row r="41" spans="2:3" ht="18" x14ac:dyDescent="0.45">
      <c r="B41" s="50" t="s">
        <v>192</v>
      </c>
      <c r="C41" s="55">
        <v>0.01</v>
      </c>
    </row>
    <row r="42" spans="2:3" ht="18" x14ac:dyDescent="0.45">
      <c r="B42" s="50" t="s">
        <v>193</v>
      </c>
      <c r="C42" s="55">
        <v>0.01</v>
      </c>
    </row>
    <row r="43" spans="2:3" ht="18" x14ac:dyDescent="0.45">
      <c r="B43" s="50" t="s">
        <v>195</v>
      </c>
      <c r="C43" s="55">
        <v>0.01</v>
      </c>
    </row>
    <row r="44" spans="2:3" ht="18" x14ac:dyDescent="0.45">
      <c r="B44" s="50" t="s">
        <v>194</v>
      </c>
      <c r="C44" s="55">
        <v>0.97</v>
      </c>
    </row>
    <row r="45" spans="2:3" ht="19.5" x14ac:dyDescent="0.5">
      <c r="B45" s="53"/>
      <c r="C45" s="209"/>
    </row>
    <row r="46" spans="2:3" ht="18" x14ac:dyDescent="0.2">
      <c r="C46" s="55">
        <v>1</v>
      </c>
    </row>
  </sheetData>
  <pageMargins left="0.7" right="0.7" top="0.75" bottom="0.75" header="0.3" footer="0.3"/>
  <pageSetup paperSize="9" orientation="portrait" horizontalDpi="0" verticalDpi="0" r:id="rId1"/>
  <drawing r:id="rId2"/>
  <tableParts count="2"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C22"/>
  <sheetViews>
    <sheetView rightToLeft="1" topLeftCell="A16" zoomScale="145" zoomScaleNormal="145" workbookViewId="0">
      <selection activeCell="F18" sqref="F18"/>
    </sheetView>
  </sheetViews>
  <sheetFormatPr defaultRowHeight="14.25" x14ac:dyDescent="0.2"/>
  <cols>
    <col min="1" max="1" width="20.375" customWidth="1"/>
    <col min="2" max="3" width="9.125" style="48"/>
  </cols>
  <sheetData>
    <row r="3" spans="2:2" x14ac:dyDescent="0.2">
      <c r="B3" s="33"/>
    </row>
    <row r="4" spans="2:2" x14ac:dyDescent="0.2">
      <c r="B4" s="33"/>
    </row>
    <row r="5" spans="2:2" x14ac:dyDescent="0.2">
      <c r="B5" s="33"/>
    </row>
    <row r="6" spans="2:2" x14ac:dyDescent="0.2">
      <c r="B6" s="33"/>
    </row>
    <row r="7" spans="2:2" x14ac:dyDescent="0.2">
      <c r="B7" s="33"/>
    </row>
    <row r="8" spans="2:2" x14ac:dyDescent="0.2">
      <c r="B8" s="49"/>
    </row>
    <row r="20" spans="1:3" ht="18" x14ac:dyDescent="0.45">
      <c r="A20" s="50" t="s">
        <v>48</v>
      </c>
      <c r="B20" s="51">
        <v>20</v>
      </c>
      <c r="C20" s="51">
        <v>100</v>
      </c>
    </row>
    <row r="21" spans="1:3" ht="18" x14ac:dyDescent="0.45">
      <c r="A21" s="50" t="s">
        <v>49</v>
      </c>
      <c r="B21" s="51">
        <v>10</v>
      </c>
      <c r="C21" s="51">
        <v>40</v>
      </c>
    </row>
    <row r="22" spans="1:3" ht="18" x14ac:dyDescent="0.45">
      <c r="A22" s="50" t="s">
        <v>50</v>
      </c>
      <c r="B22" s="51"/>
      <c r="C22" s="5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78CD-FCE3-4DB5-8D30-29906B12B941}">
  <sheetPr>
    <pageSetUpPr fitToPage="1"/>
  </sheetPr>
  <dimension ref="A1:G12"/>
  <sheetViews>
    <sheetView rightToLeft="1" view="pageBreakPreview" zoomScale="115" zoomScaleNormal="100" zoomScaleSheetLayoutView="115" workbookViewId="0">
      <selection activeCell="E3" sqref="E3"/>
    </sheetView>
  </sheetViews>
  <sheetFormatPr defaultRowHeight="18.75" x14ac:dyDescent="0.2"/>
  <cols>
    <col min="1" max="1" width="3" style="4" customWidth="1"/>
    <col min="2" max="2" width="15" style="2" customWidth="1"/>
    <col min="3" max="3" width="22.125" style="2" customWidth="1"/>
    <col min="4" max="4" width="15.625" style="2" customWidth="1"/>
    <col min="5" max="5" width="7.25" style="2" customWidth="1"/>
    <col min="6" max="6" width="16.25" style="2" customWidth="1"/>
    <col min="7" max="7" width="32.875" customWidth="1"/>
  </cols>
  <sheetData>
    <row r="1" spans="1:7" ht="24" x14ac:dyDescent="0.2">
      <c r="A1" s="320" t="s">
        <v>182</v>
      </c>
      <c r="B1" s="320"/>
      <c r="C1" s="320"/>
      <c r="D1" s="320"/>
      <c r="E1" s="320"/>
      <c r="F1" s="320"/>
      <c r="G1" s="320"/>
    </row>
    <row r="2" spans="1:7" s="223" customFormat="1" ht="42.6" customHeight="1" x14ac:dyDescent="0.2">
      <c r="A2" s="234" t="s">
        <v>34</v>
      </c>
      <c r="B2" s="222" t="s">
        <v>1</v>
      </c>
      <c r="C2" s="222" t="s">
        <v>183</v>
      </c>
      <c r="D2" s="222" t="s">
        <v>173</v>
      </c>
      <c r="E2" s="222" t="s">
        <v>8</v>
      </c>
      <c r="F2" s="222" t="s">
        <v>177</v>
      </c>
      <c r="G2" s="222" t="s">
        <v>174</v>
      </c>
    </row>
    <row r="3" spans="1:7" ht="20.85" customHeight="1" x14ac:dyDescent="0.2">
      <c r="A3" s="226">
        <v>1</v>
      </c>
      <c r="B3" s="12" t="s">
        <v>184</v>
      </c>
      <c r="C3" s="235" t="s">
        <v>185</v>
      </c>
      <c r="D3" s="44">
        <v>2750000</v>
      </c>
      <c r="E3" s="44">
        <v>8500</v>
      </c>
      <c r="F3" s="44">
        <f>E3*D3</f>
        <v>23375000000</v>
      </c>
      <c r="G3" s="221" t="s">
        <v>175</v>
      </c>
    </row>
    <row r="4" spans="1:7" ht="20.85" customHeight="1" x14ac:dyDescent="0.2">
      <c r="A4" s="226">
        <v>2</v>
      </c>
      <c r="B4" s="12" t="s">
        <v>13</v>
      </c>
      <c r="C4" s="235" t="s">
        <v>186</v>
      </c>
      <c r="D4" s="44">
        <v>1450000</v>
      </c>
      <c r="E4" s="44">
        <f>E3</f>
        <v>8500</v>
      </c>
      <c r="F4" s="44">
        <f t="shared" ref="F4:F6" si="0">E4*D4</f>
        <v>12325000000</v>
      </c>
      <c r="G4" s="221" t="s">
        <v>178</v>
      </c>
    </row>
    <row r="5" spans="1:7" ht="20.85" customHeight="1" x14ac:dyDescent="0.2">
      <c r="A5" s="226">
        <v>3</v>
      </c>
      <c r="B5" s="12" t="s">
        <v>171</v>
      </c>
      <c r="C5" s="235" t="s">
        <v>186</v>
      </c>
      <c r="D5" s="44">
        <v>850000</v>
      </c>
      <c r="E5" s="44">
        <f t="shared" ref="E5:E6" si="1">E4</f>
        <v>8500</v>
      </c>
      <c r="F5" s="44">
        <f t="shared" si="0"/>
        <v>7225000000</v>
      </c>
      <c r="G5" s="224" t="s">
        <v>176</v>
      </c>
    </row>
    <row r="6" spans="1:7" ht="20.85" customHeight="1" x14ac:dyDescent="0.2">
      <c r="A6" s="226">
        <v>4</v>
      </c>
      <c r="B6" s="12" t="s">
        <v>172</v>
      </c>
      <c r="C6" s="235" t="s">
        <v>186</v>
      </c>
      <c r="D6" s="44">
        <v>850000</v>
      </c>
      <c r="E6" s="44">
        <f t="shared" si="1"/>
        <v>8500</v>
      </c>
      <c r="F6" s="44">
        <f t="shared" si="0"/>
        <v>7225000000</v>
      </c>
      <c r="G6" s="225"/>
    </row>
    <row r="7" spans="1:7" ht="20.85" customHeight="1" x14ac:dyDescent="0.2">
      <c r="A7" s="226">
        <v>5</v>
      </c>
      <c r="B7" s="236" t="s">
        <v>6</v>
      </c>
      <c r="C7" s="236"/>
      <c r="D7" s="237">
        <f>SUM(D3:D6)</f>
        <v>5900000</v>
      </c>
      <c r="E7" s="237"/>
      <c r="F7" s="237">
        <f>SUM(F3:F6)</f>
        <v>50150000000</v>
      </c>
      <c r="G7" s="238"/>
    </row>
    <row r="8" spans="1:7" ht="20.85" customHeight="1" x14ac:dyDescent="0.2">
      <c r="A8" s="226">
        <v>6</v>
      </c>
      <c r="B8" s="239" t="s">
        <v>187</v>
      </c>
      <c r="C8" s="239"/>
      <c r="D8" s="240">
        <v>600000000</v>
      </c>
      <c r="E8" s="240">
        <f>E3</f>
        <v>8500</v>
      </c>
      <c r="F8" s="240">
        <f>E8*D8</f>
        <v>5100000000000</v>
      </c>
      <c r="G8" s="241"/>
    </row>
    <row r="9" spans="1:7" ht="20.85" customHeight="1" x14ac:dyDescent="0.2">
      <c r="A9" s="226">
        <v>7</v>
      </c>
      <c r="B9" s="242" t="s">
        <v>188</v>
      </c>
      <c r="C9" s="242"/>
      <c r="D9" s="243"/>
      <c r="E9" s="243"/>
      <c r="F9" s="244">
        <f>F7/F8</f>
        <v>9.8333333333333328E-3</v>
      </c>
      <c r="G9" s="245"/>
    </row>
    <row r="10" spans="1:7" x14ac:dyDescent="0.2">
      <c r="A10" s="226">
        <v>8</v>
      </c>
      <c r="B10" s="227" t="s">
        <v>179</v>
      </c>
      <c r="C10" s="228"/>
      <c r="D10" s="228"/>
      <c r="E10" s="229"/>
      <c r="F10" s="229"/>
      <c r="G10" s="230"/>
    </row>
    <row r="11" spans="1:7" x14ac:dyDescent="0.2">
      <c r="A11" s="226">
        <v>9</v>
      </c>
      <c r="B11" s="227" t="s">
        <v>180</v>
      </c>
      <c r="C11" s="228"/>
      <c r="D11" s="229"/>
      <c r="E11" s="229"/>
      <c r="F11" s="229"/>
      <c r="G11" s="230"/>
    </row>
    <row r="12" spans="1:7" x14ac:dyDescent="0.2">
      <c r="A12" s="226">
        <v>10</v>
      </c>
      <c r="B12" s="231" t="s">
        <v>181</v>
      </c>
      <c r="C12" s="232"/>
      <c r="D12" s="232"/>
      <c r="E12" s="232"/>
      <c r="F12" s="232"/>
      <c r="G12" s="233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D708-CB4B-4667-B00B-7639F73E2453}">
  <sheetPr>
    <tabColor theme="8"/>
  </sheetPr>
  <dimension ref="A1:AM23"/>
  <sheetViews>
    <sheetView rightToLeft="1" zoomScale="85" zoomScaleNormal="85" workbookViewId="0">
      <selection activeCell="D4" sqref="D4:D5"/>
    </sheetView>
  </sheetViews>
  <sheetFormatPr defaultColWidth="9.125" defaultRowHeight="18" x14ac:dyDescent="0.45"/>
  <cols>
    <col min="1" max="1" width="5.75" style="37" customWidth="1"/>
    <col min="2" max="2" width="39.375" style="37" customWidth="1"/>
    <col min="3" max="3" width="6.75" style="91" customWidth="1"/>
    <col min="4" max="4" width="12.625" style="131" customWidth="1"/>
    <col min="5" max="6" width="2.625" style="37" hidden="1" customWidth="1"/>
    <col min="7" max="7" width="12.625" style="37" customWidth="1"/>
    <col min="8" max="9" width="2.625" style="37" hidden="1" customWidth="1"/>
    <col min="10" max="10" width="12.625" style="37" customWidth="1"/>
    <col min="11" max="12" width="2.625" style="37" hidden="1" customWidth="1"/>
    <col min="13" max="15" width="15.625" style="37" customWidth="1"/>
    <col min="16" max="16" width="9.125" style="203"/>
    <col min="17" max="17" width="27" style="51" customWidth="1"/>
    <col min="18" max="21" width="17.375" style="51" customWidth="1"/>
    <col min="22" max="30" width="9.125" style="50"/>
    <col min="40" max="16384" width="9.125" style="37"/>
  </cols>
  <sheetData>
    <row r="1" spans="1:39" ht="63.75" customHeight="1" thickBot="1" x14ac:dyDescent="0.5">
      <c r="A1" s="303" t="s">
        <v>101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39" ht="60" customHeight="1" thickBot="1" x14ac:dyDescent="0.5">
      <c r="A2" s="38" t="s">
        <v>34</v>
      </c>
      <c r="B2" s="38" t="s">
        <v>35</v>
      </c>
      <c r="C2" s="38" t="s">
        <v>157</v>
      </c>
      <c r="D2" s="39" t="s">
        <v>135</v>
      </c>
      <c r="E2" s="166"/>
      <c r="F2" s="166"/>
      <c r="G2" s="39" t="s">
        <v>136</v>
      </c>
      <c r="H2" s="168"/>
      <c r="I2" s="168"/>
      <c r="J2" s="39" t="s">
        <v>137</v>
      </c>
      <c r="K2" s="168"/>
      <c r="L2" s="168"/>
      <c r="M2" s="39" t="s">
        <v>138</v>
      </c>
      <c r="N2" s="39" t="s">
        <v>134</v>
      </c>
      <c r="O2" s="155" t="s">
        <v>127</v>
      </c>
    </row>
    <row r="3" spans="1:39" ht="25.15" customHeight="1" thickBot="1" x14ac:dyDescent="0.5">
      <c r="A3" s="40">
        <v>1</v>
      </c>
      <c r="B3" s="41" t="s">
        <v>36</v>
      </c>
      <c r="C3" s="42">
        <f>'تعرفه بهار 405'!C5</f>
        <v>0</v>
      </c>
      <c r="D3" s="43" cm="1">
        <f t="array" ref="D3:F3">'تعرفه بهار 405'!D6:F6</f>
        <v>50</v>
      </c>
      <c r="E3" s="167">
        <v>0</v>
      </c>
      <c r="F3" s="167">
        <v>0</v>
      </c>
      <c r="G3" s="156" cm="1">
        <f t="array" ref="G3:I3">'تعرفه بهار 405'!G6:I6</f>
        <v>35</v>
      </c>
      <c r="H3" s="170">
        <v>0</v>
      </c>
      <c r="I3" s="170">
        <v>0</v>
      </c>
      <c r="J3" s="156" cm="1">
        <f t="array" ref="J3:L3">'تعرفه بهار 405'!J6:L6</f>
        <v>25</v>
      </c>
      <c r="K3" s="169">
        <v>0</v>
      </c>
      <c r="L3" s="169">
        <v>0</v>
      </c>
      <c r="M3" s="187">
        <f>D3*$C$8</f>
        <v>0</v>
      </c>
      <c r="N3" s="187">
        <f>D3-M3</f>
        <v>50</v>
      </c>
      <c r="O3" s="156" t="e">
        <f>N3*1000/C3</f>
        <v>#DIV/0!</v>
      </c>
    </row>
    <row r="4" spans="1:39" ht="25.15" customHeight="1" thickBot="1" x14ac:dyDescent="0.5">
      <c r="A4" s="40">
        <v>2</v>
      </c>
      <c r="B4" s="41" t="s">
        <v>11</v>
      </c>
      <c r="C4" s="42">
        <f>'تعرفه بهار 405'!C13</f>
        <v>0</v>
      </c>
      <c r="D4" s="43" cm="1">
        <f t="array" ref="D4:F4">'تعرفه بهار 405'!D14:F14</f>
        <v>50</v>
      </c>
      <c r="E4" s="167">
        <v>0</v>
      </c>
      <c r="F4" s="167">
        <v>0</v>
      </c>
      <c r="G4" s="156" cm="1">
        <f t="array" ref="G4:I4">'تعرفه بهار 405'!G14:I14</f>
        <v>35</v>
      </c>
      <c r="H4" s="170">
        <v>0</v>
      </c>
      <c r="I4" s="170">
        <v>0</v>
      </c>
      <c r="J4" s="156" cm="1">
        <f t="array" ref="J4:L4">'تعرفه بهار 405'!J14:L14</f>
        <v>25</v>
      </c>
      <c r="K4" s="169">
        <v>0</v>
      </c>
      <c r="L4" s="169">
        <v>0</v>
      </c>
      <c r="M4" s="187">
        <f>D4*$C$8</f>
        <v>0</v>
      </c>
      <c r="N4" s="187">
        <f>D4-M4</f>
        <v>50</v>
      </c>
      <c r="O4" s="156" t="e">
        <f>N4*1000/C4</f>
        <v>#DIV/0!</v>
      </c>
    </row>
    <row r="5" spans="1:39" ht="25.15" customHeight="1" thickBot="1" x14ac:dyDescent="0.5">
      <c r="A5" s="40">
        <v>3</v>
      </c>
      <c r="B5" s="41" t="s">
        <v>140</v>
      </c>
      <c r="C5" s="42">
        <f>'تعرفه بهار 405'!C20</f>
        <v>0</v>
      </c>
      <c r="D5" s="43" cm="1">
        <f t="array" ref="D5:F5">'تعرفه بهار 405'!D21:F21</f>
        <v>50</v>
      </c>
      <c r="E5" s="167">
        <v>0</v>
      </c>
      <c r="F5" s="167">
        <v>0</v>
      </c>
      <c r="G5" s="156" cm="1">
        <f t="array" ref="G5:I5">'تعرفه بهار 405'!G21:I21</f>
        <v>35</v>
      </c>
      <c r="H5" s="170">
        <v>0</v>
      </c>
      <c r="I5" s="170">
        <v>0</v>
      </c>
      <c r="J5" s="156" cm="1">
        <f t="array" ref="J5:L5">'تعرفه بهار 405'!J21:L21</f>
        <v>25</v>
      </c>
      <c r="K5" s="169">
        <v>0</v>
      </c>
      <c r="L5" s="169">
        <v>0</v>
      </c>
      <c r="M5" s="187">
        <f>D5*$C$8</f>
        <v>0</v>
      </c>
      <c r="N5" s="187">
        <f>D5-M5</f>
        <v>50</v>
      </c>
      <c r="O5" s="156" t="e">
        <f>N5*1000/C5</f>
        <v>#DIV/0!</v>
      </c>
    </row>
    <row r="6" spans="1:39" ht="25.15" customHeight="1" thickBot="1" x14ac:dyDescent="0.5">
      <c r="A6" s="40">
        <v>4</v>
      </c>
      <c r="B6" s="41" t="s">
        <v>0</v>
      </c>
      <c r="C6" s="42">
        <f>'تعرفه بهار 405'!C27</f>
        <v>0</v>
      </c>
      <c r="D6" s="43" cm="1">
        <f t="array" ref="D6:F6">'تعرفه بهار 405'!D28:F28</f>
        <v>50</v>
      </c>
      <c r="E6" s="167">
        <v>0</v>
      </c>
      <c r="F6" s="167">
        <v>0</v>
      </c>
      <c r="G6" s="156" cm="1">
        <f t="array" ref="G6:I6">'تعرفه بهار 405'!G28:I28</f>
        <v>35</v>
      </c>
      <c r="H6" s="170">
        <v>0</v>
      </c>
      <c r="I6" s="170">
        <v>0</v>
      </c>
      <c r="J6" s="156" cm="1">
        <f t="array" ref="J6:L6">'تعرفه بهار 405'!J28:L28</f>
        <v>25</v>
      </c>
      <c r="K6" s="169">
        <v>0</v>
      </c>
      <c r="L6" s="169">
        <v>0</v>
      </c>
      <c r="M6" s="187">
        <f>D6*$C$8</f>
        <v>0</v>
      </c>
      <c r="N6" s="187">
        <f>D6-M6</f>
        <v>50</v>
      </c>
      <c r="O6" s="156" t="e">
        <f>N6*1000/C6</f>
        <v>#DIV/0!</v>
      </c>
    </row>
    <row r="7" spans="1:39" ht="25.15" customHeight="1" thickBot="1" x14ac:dyDescent="0.5">
      <c r="A7" s="246">
        <v>5</v>
      </c>
      <c r="B7" s="247" t="s">
        <v>197</v>
      </c>
      <c r="C7" s="248">
        <f>SUM(C3:C6)</f>
        <v>0</v>
      </c>
      <c r="D7" s="249">
        <f>SUM(D3:D6)</f>
        <v>200</v>
      </c>
      <c r="E7" s="250"/>
      <c r="F7" s="250"/>
      <c r="G7" s="249">
        <f t="shared" ref="G7:I7" si="0">SUM(G3:G6)</f>
        <v>140</v>
      </c>
      <c r="H7" s="249">
        <f t="shared" si="0"/>
        <v>0</v>
      </c>
      <c r="I7" s="249">
        <f t="shared" si="0"/>
        <v>0</v>
      </c>
      <c r="J7" s="249">
        <f>SUM(J3:J6)</f>
        <v>100</v>
      </c>
      <c r="K7" s="249">
        <f>SUM(K3:K6)</f>
        <v>0</v>
      </c>
      <c r="L7" s="249">
        <f>SUM(L3:L6)</f>
        <v>0</v>
      </c>
      <c r="M7" s="249">
        <f t="shared" ref="M7:N7" si="1">SUM(M3:M6)</f>
        <v>0</v>
      </c>
      <c r="N7" s="249">
        <f t="shared" si="1"/>
        <v>200</v>
      </c>
      <c r="O7" s="251"/>
    </row>
    <row r="8" spans="1:39" ht="25.15" hidden="1" customHeight="1" thickBot="1" x14ac:dyDescent="0.5">
      <c r="A8" s="246">
        <v>6</v>
      </c>
      <c r="B8" s="252"/>
      <c r="C8" s="253"/>
      <c r="D8" s="249"/>
      <c r="E8" s="250"/>
      <c r="F8" s="250"/>
      <c r="G8" s="249"/>
      <c r="H8" s="254"/>
      <c r="I8" s="254"/>
      <c r="J8" s="249"/>
      <c r="K8" s="249"/>
      <c r="L8" s="249"/>
      <c r="M8" s="249"/>
      <c r="N8" s="249"/>
      <c r="O8" s="251"/>
    </row>
    <row r="9" spans="1:39" ht="25.15" hidden="1" customHeight="1" thickBot="1" x14ac:dyDescent="0.5">
      <c r="A9" s="255">
        <v>7</v>
      </c>
      <c r="B9" s="256"/>
      <c r="C9" s="257"/>
      <c r="D9" s="258"/>
      <c r="E9" s="250"/>
      <c r="F9" s="250"/>
      <c r="G9" s="258"/>
      <c r="H9" s="254"/>
      <c r="I9" s="254"/>
      <c r="J9" s="258"/>
      <c r="K9" s="258"/>
      <c r="L9" s="258"/>
      <c r="M9" s="258"/>
      <c r="N9" s="258"/>
      <c r="O9" s="259"/>
    </row>
    <row r="10" spans="1:39" ht="25.15" customHeight="1" thickBot="1" x14ac:dyDescent="0.5">
      <c r="A10" s="260">
        <v>8</v>
      </c>
      <c r="B10" s="261" t="s">
        <v>196</v>
      </c>
      <c r="C10" s="262">
        <v>0.16669999999999999</v>
      </c>
      <c r="D10" s="263"/>
      <c r="E10" s="264"/>
      <c r="F10" s="264"/>
      <c r="G10" s="263"/>
      <c r="H10" s="263"/>
      <c r="I10" s="263"/>
      <c r="J10" s="263"/>
      <c r="K10" s="263"/>
      <c r="L10" s="263"/>
      <c r="M10" s="265"/>
      <c r="N10" s="266">
        <f>C10*N11</f>
        <v>40.009600384015357</v>
      </c>
      <c r="O10" s="267"/>
    </row>
    <row r="11" spans="1:39" ht="25.15" customHeight="1" thickBot="1" x14ac:dyDescent="0.5">
      <c r="A11" s="260">
        <v>9</v>
      </c>
      <c r="B11" s="261" t="s">
        <v>198</v>
      </c>
      <c r="C11" s="268"/>
      <c r="D11" s="263"/>
      <c r="E11" s="264"/>
      <c r="F11" s="264"/>
      <c r="G11" s="263"/>
      <c r="H11" s="263"/>
      <c r="I11" s="263"/>
      <c r="J11" s="263"/>
      <c r="K11" s="263"/>
      <c r="L11" s="263"/>
      <c r="M11" s="265"/>
      <c r="N11" s="266">
        <f>N7/(1-C10)</f>
        <v>240.00960038401536</v>
      </c>
      <c r="O11" s="267"/>
    </row>
    <row r="12" spans="1:39" ht="25.15" customHeight="1" x14ac:dyDescent="0.45">
      <c r="A12" s="216" t="s">
        <v>167</v>
      </c>
      <c r="B12" s="213"/>
      <c r="C12" s="213"/>
      <c r="D12" s="213"/>
      <c r="E12" s="213"/>
      <c r="F12" s="213"/>
      <c r="G12" s="91"/>
      <c r="H12" s="91"/>
      <c r="I12" s="91"/>
      <c r="J12" s="91"/>
      <c r="K12" s="91"/>
      <c r="L12" s="91"/>
      <c r="M12" s="213"/>
    </row>
    <row r="13" spans="1:39" s="91" customFormat="1" x14ac:dyDescent="0.2">
      <c r="A13" s="216" t="s">
        <v>168</v>
      </c>
      <c r="B13" s="213"/>
      <c r="C13" s="213"/>
      <c r="D13" s="213"/>
      <c r="E13" s="213"/>
      <c r="F13" s="213"/>
      <c r="J13" s="217" t="s">
        <v>169</v>
      </c>
      <c r="K13" s="218"/>
      <c r="L13" s="218"/>
      <c r="M13" s="219">
        <v>3</v>
      </c>
      <c r="N13" s="217" t="s">
        <v>170</v>
      </c>
      <c r="O13" s="220">
        <f>N7/M13</f>
        <v>66.666666666666671</v>
      </c>
      <c r="P13" s="213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48"/>
      <c r="AF13" s="48"/>
      <c r="AG13" s="48"/>
      <c r="AH13" s="48"/>
      <c r="AI13" s="48"/>
      <c r="AJ13" s="48"/>
      <c r="AK13" s="48"/>
      <c r="AL13" s="48"/>
      <c r="AM13" s="48"/>
    </row>
    <row r="14" spans="1:39" s="91" customFormat="1" ht="61.5" customHeight="1" x14ac:dyDescent="0.2">
      <c r="A14" s="213"/>
      <c r="D14" s="131"/>
      <c r="P14" s="213"/>
      <c r="X14" s="51"/>
      <c r="Y14" s="51"/>
      <c r="Z14" s="51"/>
      <c r="AA14" s="51"/>
      <c r="AB14" s="51"/>
      <c r="AC14" s="51"/>
      <c r="AD14" s="51"/>
      <c r="AE14" s="48"/>
      <c r="AF14" s="48"/>
      <c r="AG14" s="48"/>
      <c r="AH14" s="48"/>
      <c r="AI14" s="48"/>
      <c r="AJ14" s="48"/>
      <c r="AK14" s="48"/>
      <c r="AL14" s="48"/>
      <c r="AM14" s="48"/>
    </row>
    <row r="15" spans="1:39" ht="36" x14ac:dyDescent="0.45">
      <c r="Q15" s="83" t="s">
        <v>1</v>
      </c>
      <c r="R15" s="83" t="s">
        <v>158</v>
      </c>
      <c r="S15" s="83" t="s">
        <v>149</v>
      </c>
      <c r="T15" s="83" t="s">
        <v>151</v>
      </c>
      <c r="U15" s="83" t="s">
        <v>159</v>
      </c>
      <c r="V15" s="214" t="s">
        <v>148</v>
      </c>
      <c r="W15" s="215"/>
    </row>
    <row r="16" spans="1:39" ht="16.899999999999999" customHeight="1" x14ac:dyDescent="0.45">
      <c r="Q16" s="188" t="s">
        <v>12</v>
      </c>
      <c r="R16" s="189">
        <f>R17</f>
        <v>0</v>
      </c>
      <c r="S16" s="189">
        <v>50</v>
      </c>
      <c r="T16" s="189">
        <f>Table134[[#This Row],[هزینه ساخت هر مترمربع
میلیون تومان]]*Table134[[#This Row],[متراژ 
ملاک حق الزحمه]]</f>
        <v>0</v>
      </c>
      <c r="U16" s="189"/>
      <c r="V16" s="54" t="e">
        <f>V21-V17-V18-V19-V20</f>
        <v>#DIV/0!</v>
      </c>
      <c r="W16" s="207"/>
    </row>
    <row r="17" spans="17:23" ht="16.899999999999999" customHeight="1" x14ac:dyDescent="0.45">
      <c r="Q17" s="190" t="s">
        <v>7</v>
      </c>
      <c r="R17" s="190">
        <f>C3</f>
        <v>0</v>
      </c>
      <c r="S17" s="190"/>
      <c r="T17" s="190"/>
      <c r="U17" s="191">
        <f>N3</f>
        <v>50</v>
      </c>
      <c r="V17" s="192" t="e">
        <f>Table134[[#This Row],[هزینه طراحی هر بخش
میلیون تومان]]/T16</f>
        <v>#DIV/0!</v>
      </c>
      <c r="W17" s="211" t="e">
        <f>SUM(V17:V20)</f>
        <v>#DIV/0!</v>
      </c>
    </row>
    <row r="18" spans="17:23" ht="16.899999999999999" customHeight="1" x14ac:dyDescent="0.45">
      <c r="Q18" s="193" t="s">
        <v>28</v>
      </c>
      <c r="R18" s="193">
        <f>C4</f>
        <v>0</v>
      </c>
      <c r="S18" s="193"/>
      <c r="T18" s="194"/>
      <c r="U18" s="194">
        <f>N4</f>
        <v>50</v>
      </c>
      <c r="V18" s="195" t="e">
        <f>Table134[[#This Row],[هزینه طراحی هر بخش
میلیون تومان]]/T16</f>
        <v>#DIV/0!</v>
      </c>
      <c r="W18" s="212"/>
    </row>
    <row r="19" spans="17:23" ht="16.899999999999999" customHeight="1" x14ac:dyDescent="0.45">
      <c r="Q19" s="196" t="s">
        <v>53</v>
      </c>
      <c r="R19" s="196">
        <f>C5</f>
        <v>0</v>
      </c>
      <c r="S19" s="196"/>
      <c r="T19" s="197"/>
      <c r="U19" s="197">
        <f>N5</f>
        <v>50</v>
      </c>
      <c r="V19" s="198" t="e">
        <f>Table134[[#This Row],[هزینه طراحی هر بخش
میلیون تومان]]/T16</f>
        <v>#DIV/0!</v>
      </c>
      <c r="W19" s="212"/>
    </row>
    <row r="20" spans="17:23" ht="21" x14ac:dyDescent="0.45">
      <c r="Q20" s="199" t="s">
        <v>0</v>
      </c>
      <c r="R20" s="199">
        <f>C6</f>
        <v>0</v>
      </c>
      <c r="S20" s="199"/>
      <c r="T20" s="200"/>
      <c r="U20" s="200">
        <f>N6</f>
        <v>50</v>
      </c>
      <c r="V20" s="201" t="e">
        <f>Table134[[#This Row],[هزینه طراحی هر بخش
میلیون تومان]]/T16</f>
        <v>#DIV/0!</v>
      </c>
      <c r="W20" s="212"/>
    </row>
    <row r="21" spans="17:23" ht="19.5" x14ac:dyDescent="0.45">
      <c r="Q21" s="51" t="s">
        <v>150</v>
      </c>
      <c r="U21" s="208">
        <f>SUBTOTAL(109,Table134[هزینه طراحی هر بخش
میلیون تومان])</f>
        <v>200</v>
      </c>
      <c r="V21" s="209">
        <v>1</v>
      </c>
      <c r="W21" s="210"/>
    </row>
    <row r="22" spans="17:23" ht="19.5" x14ac:dyDescent="0.45">
      <c r="Q22" s="51" t="s">
        <v>152</v>
      </c>
      <c r="T22" s="54">
        <f>U18+U19+U20+U17</f>
        <v>200</v>
      </c>
    </row>
    <row r="23" spans="17:23" x14ac:dyDescent="0.45">
      <c r="T23" s="202"/>
    </row>
  </sheetData>
  <mergeCells count="1">
    <mergeCell ref="A1:O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1B07-2FF3-42A0-963D-4AA7012BD103}">
  <sheetPr>
    <tabColor theme="8"/>
    <pageSetUpPr fitToPage="1"/>
  </sheetPr>
  <dimension ref="A1:E4"/>
  <sheetViews>
    <sheetView rightToLeft="1" zoomScale="130" zoomScaleNormal="130" zoomScaleSheetLayoutView="19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8.75" x14ac:dyDescent="0.2"/>
  <cols>
    <col min="1" max="1" width="3" style="4" customWidth="1"/>
    <col min="2" max="2" width="13.125" style="2" customWidth="1"/>
    <col min="3" max="3" width="15.25" style="2" customWidth="1"/>
    <col min="4" max="4" width="15.25" customWidth="1"/>
    <col min="5" max="5" width="19.125" customWidth="1"/>
  </cols>
  <sheetData>
    <row r="1" spans="1:5" s="321" customFormat="1" ht="42" customHeight="1" x14ac:dyDescent="0.2">
      <c r="A1" s="1">
        <v>1</v>
      </c>
      <c r="B1" s="47" t="s">
        <v>22</v>
      </c>
      <c r="C1" s="47" t="s">
        <v>200</v>
      </c>
      <c r="D1" s="47" t="s">
        <v>161</v>
      </c>
      <c r="E1" s="47" t="s">
        <v>201</v>
      </c>
    </row>
    <row r="2" spans="1:5" ht="20.85" customHeight="1" x14ac:dyDescent="0.2">
      <c r="A2" s="1">
        <v>5</v>
      </c>
      <c r="B2" s="12" t="s">
        <v>194</v>
      </c>
      <c r="C2" s="44">
        <f>'تعرفه بهار 405'!C5</f>
        <v>0</v>
      </c>
      <c r="D2" s="44">
        <v>600000000</v>
      </c>
      <c r="E2" s="44">
        <f>D2*C2</f>
        <v>0</v>
      </c>
    </row>
    <row r="3" spans="1:5" ht="20.85" customHeight="1" x14ac:dyDescent="0.2">
      <c r="A3" s="1"/>
      <c r="B3" s="12" t="s">
        <v>202</v>
      </c>
      <c r="C3" s="44"/>
      <c r="D3" s="44"/>
      <c r="E3" s="44">
        <f>'فاکتور تجمیعِی'!N11</f>
        <v>240.00960038401536</v>
      </c>
    </row>
    <row r="4" spans="1:5" ht="20.85" customHeight="1" x14ac:dyDescent="0.2">
      <c r="A4" s="1">
        <v>5</v>
      </c>
      <c r="B4" s="322" t="s">
        <v>203</v>
      </c>
      <c r="C4" s="44"/>
      <c r="D4" s="44"/>
      <c r="E4" s="323" t="e">
        <f>E3/E2</f>
        <v>#DIV/0!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7" tint="0.79998168889431442"/>
    <pageSetUpPr fitToPage="1"/>
  </sheetPr>
  <dimension ref="A1:F13"/>
  <sheetViews>
    <sheetView rightToLeft="1" zoomScaleNormal="100" zoomScaleSheetLayoutView="1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4" sqref="F24"/>
    </sheetView>
  </sheetViews>
  <sheetFormatPr defaultRowHeight="18.75" x14ac:dyDescent="0.2"/>
  <cols>
    <col min="1" max="1" width="3" style="4" customWidth="1"/>
    <col min="2" max="2" width="13.125" style="2" customWidth="1"/>
    <col min="3" max="4" width="11.25" style="2" customWidth="1"/>
    <col min="5" max="6" width="15.625" customWidth="1"/>
  </cols>
  <sheetData>
    <row r="1" spans="1:6" ht="21" x14ac:dyDescent="0.2">
      <c r="B1" s="108"/>
      <c r="C1" s="109" t="s">
        <v>163</v>
      </c>
      <c r="D1" s="109"/>
      <c r="E1" s="110"/>
      <c r="F1" s="111"/>
    </row>
    <row r="2" spans="1:6" s="101" customFormat="1" ht="42" customHeight="1" x14ac:dyDescent="0.2">
      <c r="A2" s="96"/>
      <c r="B2" s="92" t="s">
        <v>22</v>
      </c>
      <c r="C2" s="92" t="s">
        <v>7</v>
      </c>
      <c r="D2" s="93" t="s">
        <v>0</v>
      </c>
      <c r="E2" s="92" t="s">
        <v>161</v>
      </c>
      <c r="F2" s="92" t="s">
        <v>162</v>
      </c>
    </row>
    <row r="3" spans="1:6" s="98" customFormat="1" ht="20.85" customHeight="1" x14ac:dyDescent="0.2">
      <c r="A3" s="96"/>
      <c r="B3" s="106" t="s">
        <v>15</v>
      </c>
      <c r="C3" s="95"/>
      <c r="D3" s="95"/>
      <c r="E3" s="95"/>
      <c r="F3" s="95">
        <f>E3*C3</f>
        <v>0</v>
      </c>
    </row>
    <row r="4" spans="1:6" s="98" customFormat="1" ht="20.85" customHeight="1" x14ac:dyDescent="0.2">
      <c r="A4" s="96"/>
      <c r="B4" s="106" t="s">
        <v>16</v>
      </c>
      <c r="C4" s="95"/>
      <c r="D4" s="95"/>
      <c r="E4" s="95">
        <f>E3</f>
        <v>0</v>
      </c>
      <c r="F4" s="95">
        <f t="shared" ref="F4:F11" si="0">E4*C4</f>
        <v>0</v>
      </c>
    </row>
    <row r="5" spans="1:6" s="98" customFormat="1" ht="20.85" customHeight="1" x14ac:dyDescent="0.2">
      <c r="A5" s="96"/>
      <c r="B5" s="106" t="s">
        <v>17</v>
      </c>
      <c r="C5" s="95"/>
      <c r="D5" s="95"/>
      <c r="E5" s="95">
        <f t="shared" ref="E5:E12" si="1">E4</f>
        <v>0</v>
      </c>
      <c r="F5" s="95">
        <f t="shared" si="0"/>
        <v>0</v>
      </c>
    </row>
    <row r="6" spans="1:6" s="98" customFormat="1" ht="20.85" customHeight="1" x14ac:dyDescent="0.2">
      <c r="A6" s="96"/>
      <c r="B6" s="106" t="s">
        <v>18</v>
      </c>
      <c r="C6" s="95"/>
      <c r="D6" s="95"/>
      <c r="E6" s="95">
        <f t="shared" si="1"/>
        <v>0</v>
      </c>
      <c r="F6" s="95">
        <f t="shared" si="0"/>
        <v>0</v>
      </c>
    </row>
    <row r="7" spans="1:6" s="98" customFormat="1" ht="20.85" customHeight="1" x14ac:dyDescent="0.2">
      <c r="A7" s="96"/>
      <c r="B7" s="107" t="s">
        <v>19</v>
      </c>
      <c r="C7" s="95"/>
      <c r="D7" s="95"/>
      <c r="E7" s="95">
        <f t="shared" si="1"/>
        <v>0</v>
      </c>
      <c r="F7" s="95">
        <f t="shared" si="0"/>
        <v>0</v>
      </c>
    </row>
    <row r="8" spans="1:6" s="98" customFormat="1" ht="20.85" customHeight="1" x14ac:dyDescent="0.2">
      <c r="A8" s="96"/>
      <c r="B8" s="107" t="s">
        <v>20</v>
      </c>
      <c r="C8" s="95"/>
      <c r="D8" s="95"/>
      <c r="E8" s="95">
        <f t="shared" si="1"/>
        <v>0</v>
      </c>
      <c r="F8" s="95">
        <f t="shared" si="0"/>
        <v>0</v>
      </c>
    </row>
    <row r="9" spans="1:6" s="100" customFormat="1" ht="20.85" customHeight="1" x14ac:dyDescent="0.55000000000000004">
      <c r="A9" s="99"/>
      <c r="B9" s="97" t="s">
        <v>21</v>
      </c>
      <c r="C9" s="95"/>
      <c r="D9" s="95"/>
      <c r="E9" s="95">
        <f t="shared" si="1"/>
        <v>0</v>
      </c>
      <c r="F9" s="95">
        <f t="shared" si="0"/>
        <v>0</v>
      </c>
    </row>
    <row r="10" spans="1:6" s="100" customFormat="1" ht="20.85" customHeight="1" x14ac:dyDescent="0.55000000000000004">
      <c r="A10" s="99"/>
      <c r="B10" s="97" t="s">
        <v>23</v>
      </c>
      <c r="C10" s="95"/>
      <c r="D10" s="95"/>
      <c r="E10" s="95">
        <f t="shared" si="1"/>
        <v>0</v>
      </c>
      <c r="F10" s="95">
        <f t="shared" si="0"/>
        <v>0</v>
      </c>
    </row>
    <row r="11" spans="1:6" s="100" customFormat="1" ht="20.85" customHeight="1" x14ac:dyDescent="0.55000000000000004">
      <c r="A11" s="99"/>
      <c r="B11" s="97" t="s">
        <v>24</v>
      </c>
      <c r="C11" s="95"/>
      <c r="D11" s="95"/>
      <c r="E11" s="95">
        <f t="shared" si="1"/>
        <v>0</v>
      </c>
      <c r="F11" s="95">
        <f t="shared" si="0"/>
        <v>0</v>
      </c>
    </row>
    <row r="12" spans="1:6" s="100" customFormat="1" ht="20.85" customHeight="1" x14ac:dyDescent="0.55000000000000004">
      <c r="A12" s="99"/>
      <c r="B12" s="97" t="s">
        <v>199</v>
      </c>
      <c r="C12" s="95"/>
      <c r="D12" s="95"/>
      <c r="E12" s="95">
        <f t="shared" si="1"/>
        <v>0</v>
      </c>
      <c r="F12" s="95">
        <f t="shared" ref="F12" si="2">E12*C12</f>
        <v>0</v>
      </c>
    </row>
    <row r="13" spans="1:6" ht="20.85" customHeight="1" x14ac:dyDescent="0.2">
      <c r="B13" s="11" t="s">
        <v>6</v>
      </c>
      <c r="C13" s="13">
        <f t="shared" ref="C13:D13" si="3">SUM(C3:C12)</f>
        <v>0</v>
      </c>
      <c r="D13" s="13">
        <f t="shared" si="3"/>
        <v>0</v>
      </c>
      <c r="E13" s="13"/>
      <c r="F13" s="13">
        <f>SUM(F3:F12)</f>
        <v>0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8" tint="0.79998168889431442"/>
    <pageSetUpPr fitToPage="1"/>
  </sheetPr>
  <dimension ref="A1:M15"/>
  <sheetViews>
    <sheetView rightToLeft="1" zoomScale="70" zoomScaleNormal="70" zoomScaleSheetLayoutView="87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:M6"/>
    </sheetView>
  </sheetViews>
  <sheetFormatPr defaultRowHeight="18.75" x14ac:dyDescent="0.2"/>
  <cols>
    <col min="1" max="1" width="3" style="4" customWidth="1"/>
    <col min="2" max="2" width="27.375" style="2" customWidth="1"/>
    <col min="3" max="3" width="11.75" style="2" customWidth="1"/>
    <col min="4" max="5" width="20" customWidth="1"/>
    <col min="7" max="7" width="10" customWidth="1"/>
  </cols>
  <sheetData>
    <row r="1" spans="1:13" ht="21" x14ac:dyDescent="0.2">
      <c r="B1" s="102"/>
      <c r="C1" s="103" t="s">
        <v>11</v>
      </c>
      <c r="D1" s="104"/>
      <c r="E1" s="105"/>
    </row>
    <row r="2" spans="1:13" s="101" customFormat="1" ht="42" customHeight="1" x14ac:dyDescent="0.2">
      <c r="A2" s="96">
        <v>1</v>
      </c>
      <c r="B2" s="47" t="s">
        <v>37</v>
      </c>
      <c r="C2" s="47" t="s">
        <v>8</v>
      </c>
      <c r="D2" s="47" t="s">
        <v>165</v>
      </c>
      <c r="E2" s="47" t="s">
        <v>166</v>
      </c>
      <c r="G2" s="116" t="s">
        <v>189</v>
      </c>
      <c r="H2" s="117" t="s">
        <v>95</v>
      </c>
      <c r="I2" s="117" t="s">
        <v>96</v>
      </c>
      <c r="J2" s="117" t="s">
        <v>100</v>
      </c>
      <c r="K2" s="118" t="s">
        <v>97</v>
      </c>
      <c r="L2" s="118" t="s">
        <v>98</v>
      </c>
      <c r="M2" s="118" t="s">
        <v>99</v>
      </c>
    </row>
    <row r="3" spans="1:13" s="98" customFormat="1" ht="20.85" customHeight="1" x14ac:dyDescent="0.2">
      <c r="A3" s="96">
        <v>5</v>
      </c>
      <c r="B3" s="97" t="s">
        <v>38</v>
      </c>
      <c r="C3" s="95"/>
      <c r="D3" s="95">
        <f>'متراژ طبقات'!E3*0.2</f>
        <v>0</v>
      </c>
      <c r="E3" s="95">
        <f t="shared" ref="E3:E11" si="0">D3*C3</f>
        <v>0</v>
      </c>
      <c r="G3" s="51">
        <v>0</v>
      </c>
      <c r="H3" s="51">
        <v>5</v>
      </c>
      <c r="I3" s="51">
        <f>H3*G3</f>
        <v>0</v>
      </c>
      <c r="J3" s="51">
        <v>1.2</v>
      </c>
      <c r="K3" s="51">
        <f>J3+(I3*H3)+G3</f>
        <v>1.2</v>
      </c>
      <c r="L3" s="51"/>
      <c r="M3" s="119">
        <f>K3*L3</f>
        <v>0</v>
      </c>
    </row>
    <row r="4" spans="1:13" s="98" customFormat="1" ht="20.85" customHeight="1" x14ac:dyDescent="0.2">
      <c r="A4" s="96"/>
      <c r="B4" s="97" t="s">
        <v>39</v>
      </c>
      <c r="C4" s="95"/>
      <c r="D4" s="95">
        <f>D3</f>
        <v>0</v>
      </c>
      <c r="E4" s="95">
        <f t="shared" si="0"/>
        <v>0</v>
      </c>
      <c r="G4" s="51"/>
      <c r="H4" s="51"/>
      <c r="I4" s="51">
        <f t="shared" ref="I4:I6" si="1">H4*G4</f>
        <v>0</v>
      </c>
      <c r="J4" s="51">
        <f>$J$3</f>
        <v>1.2</v>
      </c>
      <c r="K4" s="51">
        <f t="shared" ref="K4:K6" si="2">J4+(I4*H4)+G4</f>
        <v>1.2</v>
      </c>
      <c r="L4" s="51"/>
      <c r="M4" s="119">
        <f t="shared" ref="M4:M6" si="3">K4*L4</f>
        <v>0</v>
      </c>
    </row>
    <row r="5" spans="1:13" s="98" customFormat="1" ht="20.85" customHeight="1" x14ac:dyDescent="0.2">
      <c r="A5" s="96">
        <v>5</v>
      </c>
      <c r="B5" s="97" t="s">
        <v>40</v>
      </c>
      <c r="C5" s="95"/>
      <c r="D5" s="95">
        <f t="shared" ref="D5:D11" si="4">D4</f>
        <v>0</v>
      </c>
      <c r="E5" s="95">
        <f t="shared" si="0"/>
        <v>0</v>
      </c>
      <c r="G5" s="51"/>
      <c r="H5" s="51"/>
      <c r="I5" s="51">
        <f t="shared" si="1"/>
        <v>0</v>
      </c>
      <c r="J5" s="51">
        <f t="shared" ref="J5:J6" si="5">$J$3</f>
        <v>1.2</v>
      </c>
      <c r="K5" s="51">
        <f t="shared" si="2"/>
        <v>1.2</v>
      </c>
      <c r="L5" s="51"/>
      <c r="M5" s="119">
        <f t="shared" si="3"/>
        <v>0</v>
      </c>
    </row>
    <row r="6" spans="1:13" s="98" customFormat="1" ht="20.85" customHeight="1" x14ac:dyDescent="0.2">
      <c r="A6" s="96"/>
      <c r="B6" s="97" t="s">
        <v>41</v>
      </c>
      <c r="C6" s="95"/>
      <c r="D6" s="95">
        <f t="shared" si="4"/>
        <v>0</v>
      </c>
      <c r="E6" s="95">
        <f t="shared" si="0"/>
        <v>0</v>
      </c>
      <c r="G6" s="51"/>
      <c r="H6" s="51"/>
      <c r="I6" s="51">
        <f t="shared" si="1"/>
        <v>0</v>
      </c>
      <c r="J6" s="51">
        <f t="shared" si="5"/>
        <v>1.2</v>
      </c>
      <c r="K6" s="51">
        <f t="shared" si="2"/>
        <v>1.2</v>
      </c>
      <c r="L6" s="51"/>
      <c r="M6" s="119">
        <f t="shared" si="3"/>
        <v>0</v>
      </c>
    </row>
    <row r="7" spans="1:13" s="98" customFormat="1" ht="20.85" customHeight="1" x14ac:dyDescent="0.2">
      <c r="A7" s="96"/>
      <c r="B7" s="97" t="s">
        <v>102</v>
      </c>
      <c r="C7" s="95"/>
      <c r="D7" s="95">
        <f t="shared" si="4"/>
        <v>0</v>
      </c>
      <c r="E7" s="95">
        <f t="shared" si="0"/>
        <v>0</v>
      </c>
      <c r="G7" s="51"/>
      <c r="H7" s="51"/>
      <c r="I7" s="51"/>
      <c r="J7" s="51"/>
      <c r="K7" s="51"/>
      <c r="L7" s="51"/>
      <c r="M7" s="119"/>
    </row>
    <row r="8" spans="1:13" s="98" customFormat="1" ht="20.85" customHeight="1" x14ac:dyDescent="0.2">
      <c r="A8" s="96"/>
      <c r="B8" s="97"/>
      <c r="C8" s="95"/>
      <c r="D8" s="95">
        <f t="shared" si="4"/>
        <v>0</v>
      </c>
      <c r="E8" s="95">
        <f t="shared" si="0"/>
        <v>0</v>
      </c>
      <c r="G8" s="51"/>
      <c r="H8" s="51"/>
      <c r="I8" s="51"/>
      <c r="J8" s="51"/>
      <c r="K8" s="51"/>
      <c r="L8" s="51"/>
      <c r="M8" s="119"/>
    </row>
    <row r="9" spans="1:13" s="100" customFormat="1" ht="20.85" customHeight="1" x14ac:dyDescent="0.55000000000000004">
      <c r="A9" s="99"/>
      <c r="B9" s="97"/>
      <c r="C9" s="95"/>
      <c r="D9" s="95">
        <f t="shared" si="4"/>
        <v>0</v>
      </c>
      <c r="E9" s="95">
        <f t="shared" si="0"/>
        <v>0</v>
      </c>
      <c r="G9" s="51"/>
      <c r="H9" s="51"/>
      <c r="I9" s="51"/>
      <c r="J9" s="51"/>
      <c r="K9" s="51"/>
      <c r="L9" s="51"/>
      <c r="M9" s="119"/>
    </row>
    <row r="10" spans="1:13" s="100" customFormat="1" ht="20.85" customHeight="1" x14ac:dyDescent="0.55000000000000004">
      <c r="A10" s="99"/>
      <c r="B10" s="95"/>
      <c r="C10" s="95"/>
      <c r="D10" s="95">
        <f t="shared" si="4"/>
        <v>0</v>
      </c>
      <c r="E10" s="95">
        <f t="shared" si="0"/>
        <v>0</v>
      </c>
      <c r="G10" s="51"/>
      <c r="H10" s="51"/>
      <c r="I10" s="51"/>
      <c r="J10" s="51"/>
      <c r="K10" s="51"/>
      <c r="L10" s="51"/>
      <c r="M10" s="119"/>
    </row>
    <row r="11" spans="1:13" s="100" customFormat="1" ht="20.85" customHeight="1" x14ac:dyDescent="0.55000000000000004">
      <c r="A11" s="99"/>
      <c r="B11" s="95"/>
      <c r="C11" s="95"/>
      <c r="D11" s="95">
        <f t="shared" si="4"/>
        <v>0</v>
      </c>
      <c r="E11" s="95">
        <f t="shared" si="0"/>
        <v>0</v>
      </c>
    </row>
    <row r="12" spans="1:13" s="8" customFormat="1" ht="20.85" hidden="1" customHeight="1" x14ac:dyDescent="0.55000000000000004">
      <c r="A12" s="6"/>
      <c r="B12" s="44"/>
      <c r="C12" s="44"/>
      <c r="D12" s="44"/>
      <c r="E12" s="44"/>
    </row>
    <row r="13" spans="1:13" s="8" customFormat="1" ht="20.85" hidden="1" customHeight="1" x14ac:dyDescent="0.55000000000000004">
      <c r="A13" s="6"/>
      <c r="B13" s="44"/>
      <c r="C13" s="44"/>
      <c r="D13" s="44"/>
      <c r="E13" s="44"/>
    </row>
    <row r="14" spans="1:13" ht="20.85" hidden="1" customHeight="1" x14ac:dyDescent="0.2">
      <c r="A14" s="1"/>
      <c r="B14" s="45"/>
      <c r="C14" s="16"/>
      <c r="D14" s="16"/>
      <c r="E14" s="16"/>
    </row>
    <row r="15" spans="1:13" ht="20.85" customHeight="1" x14ac:dyDescent="0.2">
      <c r="B15" s="46" t="s">
        <v>6</v>
      </c>
      <c r="C15" s="13">
        <f>SUM(C3:C14)</f>
        <v>0</v>
      </c>
      <c r="D15" s="44"/>
      <c r="E15" s="13">
        <f>SUM(E3:E14)</f>
        <v>0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theme="9" tint="0.79998168889431442"/>
    <pageSetUpPr fitToPage="1"/>
  </sheetPr>
  <dimension ref="A1:E15"/>
  <sheetViews>
    <sheetView rightToLeft="1" zoomScaleNormal="100" zoomScaleSheetLayoutView="1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8.75" x14ac:dyDescent="0.2"/>
  <cols>
    <col min="1" max="1" width="3" style="4" customWidth="1"/>
    <col min="2" max="2" width="20" style="2" customWidth="1"/>
    <col min="3" max="3" width="10.125" style="2" customWidth="1"/>
    <col min="4" max="5" width="20.375" customWidth="1"/>
  </cols>
  <sheetData>
    <row r="1" spans="1:5" ht="21" x14ac:dyDescent="0.2">
      <c r="B1" s="112"/>
      <c r="C1" s="113" t="s">
        <v>10</v>
      </c>
      <c r="D1" s="114"/>
      <c r="E1" s="115"/>
    </row>
    <row r="2" spans="1:5" s="101" customFormat="1" ht="42" customHeight="1" x14ac:dyDescent="0.2">
      <c r="A2" s="96">
        <v>1</v>
      </c>
      <c r="B2" s="94"/>
      <c r="C2" s="94" t="s">
        <v>8</v>
      </c>
      <c r="D2" s="94" t="s">
        <v>164</v>
      </c>
      <c r="E2" s="94" t="s">
        <v>162</v>
      </c>
    </row>
    <row r="3" spans="1:5" ht="20.85" customHeight="1" x14ac:dyDescent="0.2">
      <c r="A3" s="1">
        <v>5</v>
      </c>
      <c r="B3" s="15" t="s">
        <v>45</v>
      </c>
      <c r="C3" s="44"/>
      <c r="D3" s="44">
        <f>'متراژ طبقات'!E3*0.1</f>
        <v>0</v>
      </c>
      <c r="E3" s="44">
        <f t="shared" ref="E3:E11" si="0">D3*C3</f>
        <v>0</v>
      </c>
    </row>
    <row r="4" spans="1:5" ht="20.85" customHeight="1" x14ac:dyDescent="0.2">
      <c r="A4" s="1"/>
      <c r="B4" s="15" t="s">
        <v>44</v>
      </c>
      <c r="C4" s="44"/>
      <c r="D4" s="44">
        <f>'متراژ طبقات'!E4*0.1</f>
        <v>0</v>
      </c>
      <c r="E4" s="44">
        <f t="shared" si="0"/>
        <v>0</v>
      </c>
    </row>
    <row r="5" spans="1:5" ht="20.85" customHeight="1" x14ac:dyDescent="0.2">
      <c r="A5" s="1">
        <v>5</v>
      </c>
      <c r="B5" s="15" t="s">
        <v>43</v>
      </c>
      <c r="C5" s="44"/>
      <c r="D5" s="44">
        <f>'متراژ طبقات'!E5*0.1</f>
        <v>0</v>
      </c>
      <c r="E5" s="44">
        <f t="shared" si="0"/>
        <v>0</v>
      </c>
    </row>
    <row r="6" spans="1:5" ht="20.85" customHeight="1" x14ac:dyDescent="0.2">
      <c r="A6" s="1"/>
      <c r="B6" s="15" t="s">
        <v>42</v>
      </c>
      <c r="C6" s="44"/>
      <c r="D6" s="44">
        <f>'متراژ طبقات'!E6*0.1</f>
        <v>0</v>
      </c>
      <c r="E6" s="44">
        <f t="shared" si="0"/>
        <v>0</v>
      </c>
    </row>
    <row r="7" spans="1:5" ht="20.85" customHeight="1" x14ac:dyDescent="0.2">
      <c r="A7" s="1"/>
      <c r="B7" s="15" t="s">
        <v>46</v>
      </c>
      <c r="C7" s="44"/>
      <c r="D7" s="44">
        <f>'متراژ طبقات'!E7*0.1</f>
        <v>0</v>
      </c>
      <c r="E7" s="44">
        <f t="shared" si="0"/>
        <v>0</v>
      </c>
    </row>
    <row r="8" spans="1:5" ht="20.85" customHeight="1" x14ac:dyDescent="0.2">
      <c r="A8" s="1"/>
      <c r="B8" s="15" t="s">
        <v>47</v>
      </c>
      <c r="C8" s="44"/>
      <c r="D8" s="44">
        <f>'متراژ طبقات'!E8*0.1</f>
        <v>0</v>
      </c>
      <c r="E8" s="44">
        <f t="shared" si="0"/>
        <v>0</v>
      </c>
    </row>
    <row r="9" spans="1:5" s="100" customFormat="1" ht="20.85" customHeight="1" x14ac:dyDescent="0.55000000000000004">
      <c r="A9" s="99"/>
      <c r="B9" s="97"/>
      <c r="C9" s="95"/>
      <c r="D9" s="95">
        <f>'متراژ طبقات'!E9*0.1</f>
        <v>0</v>
      </c>
      <c r="E9" s="95">
        <f t="shared" si="0"/>
        <v>0</v>
      </c>
    </row>
    <row r="10" spans="1:5" s="100" customFormat="1" ht="20.85" customHeight="1" x14ac:dyDescent="0.55000000000000004">
      <c r="A10" s="99"/>
      <c r="B10" s="95"/>
      <c r="C10" s="95"/>
      <c r="D10" s="95">
        <f>'متراژ طبقات'!E10*0.1</f>
        <v>0</v>
      </c>
      <c r="E10" s="95">
        <f t="shared" si="0"/>
        <v>0</v>
      </c>
    </row>
    <row r="11" spans="1:5" s="100" customFormat="1" ht="20.85" customHeight="1" x14ac:dyDescent="0.55000000000000004">
      <c r="A11" s="99"/>
      <c r="B11" s="95"/>
      <c r="C11" s="95"/>
      <c r="D11" s="95">
        <f>'متراژ طبقات'!E11*0.1</f>
        <v>0</v>
      </c>
      <c r="E11" s="95">
        <f t="shared" si="0"/>
        <v>0</v>
      </c>
    </row>
    <row r="12" spans="1:5" s="8" customFormat="1" ht="20.85" hidden="1" customHeight="1" x14ac:dyDescent="0.55000000000000004">
      <c r="A12" s="6"/>
      <c r="B12" s="44"/>
      <c r="C12" s="44"/>
      <c r="D12" s="44"/>
      <c r="E12" s="44"/>
    </row>
    <row r="13" spans="1:5" s="8" customFormat="1" ht="20.85" hidden="1" customHeight="1" x14ac:dyDescent="0.55000000000000004">
      <c r="A13" s="6"/>
      <c r="B13" s="44"/>
      <c r="C13" s="44"/>
      <c r="D13" s="44"/>
      <c r="E13" s="44"/>
    </row>
    <row r="14" spans="1:5" ht="20.85" hidden="1" customHeight="1" x14ac:dyDescent="0.2">
      <c r="A14" s="1"/>
      <c r="B14" s="45"/>
      <c r="C14" s="16"/>
      <c r="D14" s="16"/>
      <c r="E14" s="16"/>
    </row>
    <row r="15" spans="1:5" ht="20.85" customHeight="1" x14ac:dyDescent="0.2">
      <c r="B15" s="46" t="s">
        <v>6</v>
      </c>
      <c r="C15" s="13">
        <f>SUM(C3:C14)</f>
        <v>0</v>
      </c>
      <c r="D15" s="44"/>
      <c r="E15" s="13">
        <f>SUM(E3:E14)</f>
        <v>0</v>
      </c>
    </row>
  </sheetData>
  <phoneticPr fontId="22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rightToLeft="1" zoomScale="175" zoomScaleNormal="1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U5" sqref="T5:U5"/>
    </sheetView>
  </sheetViews>
  <sheetFormatPr defaultRowHeight="18" x14ac:dyDescent="0.45"/>
  <cols>
    <col min="1" max="1" width="4.375" customWidth="1"/>
    <col min="2" max="2" width="22.375" style="50" customWidth="1"/>
    <col min="3" max="3" width="6.125" style="51" bestFit="1" customWidth="1"/>
    <col min="4" max="16" width="2.375" style="51" customWidth="1"/>
    <col min="17" max="17" width="2.375" style="50" customWidth="1"/>
    <col min="18" max="23" width="2.375" customWidth="1"/>
  </cols>
  <sheetData>
    <row r="1" spans="1:23" x14ac:dyDescent="0.2">
      <c r="A1" s="65" t="s">
        <v>34</v>
      </c>
      <c r="B1" s="71"/>
      <c r="C1" s="65" t="s">
        <v>65</v>
      </c>
      <c r="D1" s="66"/>
      <c r="E1" s="67"/>
      <c r="F1" s="67"/>
      <c r="G1" s="67"/>
      <c r="H1" s="68"/>
      <c r="I1" s="69" t="s">
        <v>66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70"/>
    </row>
    <row r="2" spans="1:23" x14ac:dyDescent="0.2">
      <c r="A2" s="71"/>
      <c r="B2" s="71"/>
      <c r="C2" s="71"/>
      <c r="D2" s="72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  <c r="N2" s="72">
        <v>11</v>
      </c>
      <c r="O2" s="72">
        <v>12</v>
      </c>
      <c r="P2" s="72">
        <v>13</v>
      </c>
      <c r="Q2" s="72">
        <v>14</v>
      </c>
      <c r="R2" s="72">
        <v>15</v>
      </c>
      <c r="S2" s="72">
        <v>16</v>
      </c>
      <c r="T2" s="72">
        <v>17</v>
      </c>
      <c r="U2" s="72">
        <v>18</v>
      </c>
      <c r="V2" s="72">
        <v>19</v>
      </c>
      <c r="W2" s="72">
        <v>20</v>
      </c>
    </row>
    <row r="3" spans="1:23" ht="29.25" x14ac:dyDescent="0.2">
      <c r="A3" s="73"/>
      <c r="B3" s="71" t="s">
        <v>35</v>
      </c>
      <c r="C3" s="73"/>
      <c r="D3" s="74" t="s">
        <v>71</v>
      </c>
      <c r="E3" s="74" t="s">
        <v>72</v>
      </c>
      <c r="F3" s="74" t="s">
        <v>73</v>
      </c>
      <c r="G3" s="74" t="s">
        <v>74</v>
      </c>
      <c r="H3" s="74" t="s">
        <v>75</v>
      </c>
      <c r="I3" s="74" t="s">
        <v>76</v>
      </c>
      <c r="J3" s="74" t="s">
        <v>77</v>
      </c>
      <c r="K3" s="74" t="s">
        <v>78</v>
      </c>
      <c r="L3" s="74" t="s">
        <v>67</v>
      </c>
      <c r="M3" s="74" t="s">
        <v>68</v>
      </c>
      <c r="N3" s="74" t="s">
        <v>69</v>
      </c>
      <c r="O3" s="74" t="s">
        <v>70</v>
      </c>
      <c r="P3" s="75"/>
      <c r="Q3" s="75"/>
      <c r="R3" s="75"/>
      <c r="S3" s="75"/>
      <c r="T3" s="75"/>
      <c r="U3" s="75"/>
      <c r="V3" s="75"/>
      <c r="W3" s="75"/>
    </row>
    <row r="4" spans="1:23" x14ac:dyDescent="0.45">
      <c r="A4" s="62">
        <v>1</v>
      </c>
      <c r="B4" s="63" t="s">
        <v>54</v>
      </c>
      <c r="C4" s="62" t="s">
        <v>79</v>
      </c>
      <c r="D4" s="76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x14ac:dyDescent="0.45">
      <c r="A5" s="62">
        <v>2</v>
      </c>
      <c r="B5" s="63" t="s">
        <v>80</v>
      </c>
      <c r="C5" s="62" t="s">
        <v>79</v>
      </c>
      <c r="D5" s="76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x14ac:dyDescent="0.45">
      <c r="A6" s="62">
        <v>3</v>
      </c>
      <c r="B6" s="77" t="s">
        <v>81</v>
      </c>
      <c r="C6" s="62" t="s">
        <v>82</v>
      </c>
      <c r="D6" s="76"/>
      <c r="E6" s="76"/>
      <c r="F6" s="76"/>
      <c r="G6" s="76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spans="1:23" x14ac:dyDescent="0.45">
      <c r="A7" s="62">
        <v>4</v>
      </c>
      <c r="B7" s="63" t="s">
        <v>83</v>
      </c>
      <c r="C7" s="62"/>
      <c r="D7" s="62"/>
      <c r="E7" s="62"/>
      <c r="F7" s="62"/>
      <c r="G7" s="76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</row>
    <row r="8" spans="1:23" x14ac:dyDescent="0.45">
      <c r="A8" s="62">
        <v>5</v>
      </c>
      <c r="B8" s="78" t="s">
        <v>13</v>
      </c>
      <c r="C8" s="62" t="s">
        <v>82</v>
      </c>
      <c r="D8" s="62"/>
      <c r="E8" s="62"/>
      <c r="F8" s="62"/>
      <c r="G8" s="76"/>
      <c r="H8" s="76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</row>
    <row r="9" spans="1:23" x14ac:dyDescent="0.45">
      <c r="A9" s="62">
        <v>6</v>
      </c>
      <c r="B9" s="79" t="s">
        <v>64</v>
      </c>
      <c r="C9" s="62" t="s">
        <v>82</v>
      </c>
      <c r="D9" s="62"/>
      <c r="E9" s="62"/>
      <c r="F9" s="62"/>
      <c r="G9" s="62"/>
      <c r="H9" s="76"/>
      <c r="I9" s="76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</row>
    <row r="10" spans="1:23" x14ac:dyDescent="0.45">
      <c r="A10" s="62">
        <v>7</v>
      </c>
      <c r="B10" s="77" t="s">
        <v>81</v>
      </c>
      <c r="C10" s="62" t="s">
        <v>84</v>
      </c>
      <c r="D10" s="62"/>
      <c r="E10" s="62"/>
      <c r="F10" s="62"/>
      <c r="G10" s="62"/>
      <c r="H10" s="76"/>
      <c r="I10" s="76"/>
      <c r="J10" s="76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</row>
    <row r="11" spans="1:23" x14ac:dyDescent="0.45">
      <c r="A11" s="62">
        <v>8</v>
      </c>
      <c r="B11" s="78" t="s">
        <v>13</v>
      </c>
      <c r="C11" s="62" t="s">
        <v>84</v>
      </c>
      <c r="D11" s="62"/>
      <c r="E11" s="62"/>
      <c r="F11" s="62"/>
      <c r="G11" s="62"/>
      <c r="H11" s="62"/>
      <c r="I11" s="76"/>
      <c r="J11" s="76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</row>
    <row r="12" spans="1:23" x14ac:dyDescent="0.45">
      <c r="A12" s="62">
        <v>9</v>
      </c>
      <c r="B12" s="80" t="s">
        <v>0</v>
      </c>
      <c r="C12" s="62" t="s">
        <v>82</v>
      </c>
      <c r="D12" s="62"/>
      <c r="E12" s="62"/>
      <c r="F12" s="62"/>
      <c r="G12" s="62"/>
      <c r="H12" s="62"/>
      <c r="I12" s="76"/>
      <c r="J12" s="76"/>
      <c r="K12" s="76"/>
      <c r="L12" s="62"/>
      <c r="M12" s="62"/>
      <c r="N12" s="62"/>
      <c r="O12" s="62"/>
      <c r="P12" s="62"/>
      <c r="Q12" s="63"/>
      <c r="R12" s="81"/>
      <c r="S12" s="81"/>
      <c r="T12" s="81"/>
      <c r="U12" s="81"/>
      <c r="V12" s="81"/>
      <c r="W12" s="81"/>
    </row>
    <row r="13" spans="1:23" x14ac:dyDescent="0.45">
      <c r="A13" s="62">
        <v>10</v>
      </c>
      <c r="B13" s="82" t="s">
        <v>64</v>
      </c>
      <c r="C13" s="62" t="s">
        <v>84</v>
      </c>
      <c r="D13" s="62"/>
      <c r="E13" s="62"/>
      <c r="F13" s="62"/>
      <c r="G13" s="62"/>
      <c r="H13" s="62"/>
      <c r="I13" s="62"/>
      <c r="J13" s="76"/>
      <c r="K13" s="76"/>
      <c r="L13" s="76"/>
      <c r="M13" s="62"/>
      <c r="N13" s="62"/>
      <c r="O13" s="62"/>
      <c r="P13" s="62"/>
      <c r="Q13" s="63"/>
      <c r="R13" s="81"/>
      <c r="S13" s="81"/>
      <c r="T13" s="81"/>
      <c r="U13" s="81"/>
      <c r="V13" s="81"/>
      <c r="W13" s="81"/>
    </row>
    <row r="14" spans="1:23" x14ac:dyDescent="0.45">
      <c r="A14" s="62">
        <v>11</v>
      </c>
      <c r="B14" s="80" t="s">
        <v>0</v>
      </c>
      <c r="C14" s="62" t="s">
        <v>84</v>
      </c>
      <c r="D14" s="62"/>
      <c r="E14" s="62"/>
      <c r="F14" s="62"/>
      <c r="G14" s="62"/>
      <c r="H14" s="62"/>
      <c r="I14" s="62"/>
      <c r="J14" s="76"/>
      <c r="K14" s="76"/>
      <c r="L14" s="76"/>
      <c r="M14" s="62"/>
      <c r="N14" s="62"/>
      <c r="O14" s="62"/>
      <c r="P14" s="62"/>
      <c r="Q14" s="63"/>
      <c r="R14" s="81"/>
      <c r="S14" s="81"/>
      <c r="T14" s="81"/>
      <c r="U14" s="81"/>
      <c r="V14" s="81"/>
      <c r="W14" s="81"/>
    </row>
    <row r="15" spans="1:23" x14ac:dyDescent="0.45">
      <c r="C15" s="83"/>
    </row>
    <row r="16" spans="1:23" x14ac:dyDescent="0.45">
      <c r="C16" s="8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rightToLeft="1" view="pageBreakPreview" topLeftCell="D7" zoomScale="85" zoomScaleNormal="100" zoomScaleSheetLayoutView="85" workbookViewId="0">
      <selection activeCell="E6" sqref="E6:E10"/>
    </sheetView>
  </sheetViews>
  <sheetFormatPr defaultRowHeight="18.75" x14ac:dyDescent="0.45"/>
  <cols>
    <col min="1" max="1" width="1.75" customWidth="1"/>
    <col min="2" max="2" width="1.75" style="4" customWidth="1"/>
    <col min="3" max="3" width="12.75" style="2" customWidth="1"/>
    <col min="4" max="4" width="66.375" style="3" customWidth="1"/>
    <col min="5" max="5" width="15.75" customWidth="1"/>
    <col min="6" max="6" width="14.25" customWidth="1"/>
    <col min="7" max="7" width="15.75" customWidth="1"/>
    <col min="8" max="8" width="1.75" customWidth="1"/>
  </cols>
  <sheetData>
    <row r="1" spans="1:14" ht="5.0999999999999996" customHeight="1" x14ac:dyDescent="0.45">
      <c r="E1" s="21"/>
      <c r="F1" s="21"/>
      <c r="G1" s="21"/>
    </row>
    <row r="2" spans="1:14" ht="25.15" customHeight="1" x14ac:dyDescent="0.2">
      <c r="B2" s="24"/>
      <c r="C2" s="26"/>
      <c r="D2" s="24" t="s">
        <v>55</v>
      </c>
      <c r="E2" s="26"/>
      <c r="F2" s="26"/>
      <c r="G2" s="26"/>
      <c r="H2" s="27"/>
    </row>
    <row r="3" spans="1:14" ht="25.15" customHeight="1" x14ac:dyDescent="0.2">
      <c r="B3" s="24"/>
      <c r="C3" s="22"/>
      <c r="D3" s="23" t="s">
        <v>92</v>
      </c>
      <c r="E3" s="22"/>
      <c r="F3" s="22"/>
      <c r="G3" s="22"/>
      <c r="H3" s="27"/>
    </row>
    <row r="4" spans="1:14" ht="45" customHeight="1" x14ac:dyDescent="0.2">
      <c r="B4" s="24"/>
      <c r="C4" s="309" t="s">
        <v>1</v>
      </c>
      <c r="D4" s="311" t="s">
        <v>2</v>
      </c>
      <c r="E4" s="309" t="s">
        <v>8</v>
      </c>
      <c r="F4" s="309" t="s">
        <v>62</v>
      </c>
      <c r="G4" s="309" t="s">
        <v>63</v>
      </c>
      <c r="H4" s="27"/>
    </row>
    <row r="5" spans="1:14" s="5" customFormat="1" ht="45" hidden="1" customHeight="1" x14ac:dyDescent="0.2">
      <c r="A5"/>
      <c r="B5" s="24"/>
      <c r="C5" s="310"/>
      <c r="D5" s="312"/>
      <c r="E5" s="310"/>
      <c r="F5" s="310"/>
      <c r="G5" s="310" t="s">
        <v>30</v>
      </c>
      <c r="H5" s="29"/>
      <c r="I5"/>
    </row>
    <row r="6" spans="1:14" ht="22.5" x14ac:dyDescent="0.2">
      <c r="B6" s="24"/>
      <c r="C6" s="313" t="s">
        <v>54</v>
      </c>
      <c r="D6" s="7" t="s">
        <v>56</v>
      </c>
      <c r="E6" s="306"/>
      <c r="F6" s="306"/>
      <c r="G6" s="306"/>
      <c r="H6" s="27"/>
    </row>
    <row r="7" spans="1:14" ht="37.5" x14ac:dyDescent="0.2">
      <c r="B7" s="24"/>
      <c r="C7" s="313"/>
      <c r="D7" s="7" t="s">
        <v>57</v>
      </c>
      <c r="E7" s="307"/>
      <c r="F7" s="307"/>
      <c r="G7" s="307"/>
      <c r="H7" s="27"/>
    </row>
    <row r="8" spans="1:14" ht="22.5" x14ac:dyDescent="0.2">
      <c r="B8" s="24"/>
      <c r="C8" s="313"/>
      <c r="D8" s="7" t="s">
        <v>58</v>
      </c>
      <c r="E8" s="307"/>
      <c r="F8" s="307"/>
      <c r="G8" s="307"/>
      <c r="H8" s="27"/>
    </row>
    <row r="9" spans="1:14" ht="42.75" customHeight="1" x14ac:dyDescent="0.2">
      <c r="B9" s="24"/>
      <c r="C9" s="313"/>
      <c r="D9" s="7" t="s">
        <v>59</v>
      </c>
      <c r="E9" s="307"/>
      <c r="F9" s="307"/>
      <c r="G9" s="307"/>
      <c r="H9" s="27"/>
    </row>
    <row r="10" spans="1:14" ht="58.5" x14ac:dyDescent="0.2">
      <c r="B10" s="24"/>
      <c r="C10" s="313"/>
      <c r="D10" s="7" t="s">
        <v>60</v>
      </c>
      <c r="E10" s="308"/>
      <c r="F10" s="308"/>
      <c r="G10" s="308"/>
      <c r="H10" s="27"/>
    </row>
    <row r="11" spans="1:14" s="10" customFormat="1" ht="25.15" customHeight="1" x14ac:dyDescent="0.25">
      <c r="A11"/>
      <c r="B11" s="24"/>
      <c r="C11" s="314" t="s">
        <v>91</v>
      </c>
      <c r="D11" s="315"/>
      <c r="E11" s="57"/>
      <c r="F11" s="56"/>
      <c r="G11" s="56">
        <f>G13-G12</f>
        <v>0</v>
      </c>
      <c r="H11" s="30"/>
      <c r="I11"/>
      <c r="J11"/>
      <c r="K11"/>
      <c r="L11"/>
      <c r="M11"/>
      <c r="N11"/>
    </row>
    <row r="12" spans="1:14" s="10" customFormat="1" ht="25.15" customHeight="1" x14ac:dyDescent="0.25">
      <c r="A12"/>
      <c r="B12" s="24"/>
      <c r="C12" s="314" t="s">
        <v>94</v>
      </c>
      <c r="D12" s="315"/>
      <c r="E12" s="58"/>
      <c r="F12" s="56"/>
      <c r="G12" s="56">
        <f>G13*0.2</f>
        <v>0</v>
      </c>
      <c r="H12" s="30"/>
      <c r="I12"/>
      <c r="J12"/>
      <c r="K12"/>
      <c r="L12"/>
      <c r="M12"/>
      <c r="N12"/>
    </row>
    <row r="13" spans="1:14" s="10" customFormat="1" ht="25.15" customHeight="1" x14ac:dyDescent="0.25">
      <c r="A13"/>
      <c r="B13" s="24"/>
      <c r="C13" s="316" t="s">
        <v>26</v>
      </c>
      <c r="D13" s="317"/>
      <c r="E13" s="58"/>
      <c r="F13" s="59"/>
      <c r="G13" s="59">
        <f>SUM(G6:G10)</f>
        <v>0</v>
      </c>
      <c r="H13" s="30"/>
    </row>
    <row r="14" spans="1:14" ht="22.5" customHeight="1" x14ac:dyDescent="0.2">
      <c r="B14" s="24"/>
      <c r="C14" s="60" t="s">
        <v>31</v>
      </c>
      <c r="D14" s="25"/>
      <c r="E14" s="26"/>
      <c r="F14" s="26"/>
      <c r="G14" s="26"/>
      <c r="H14" s="27"/>
    </row>
    <row r="15" spans="1:14" ht="45" customHeight="1" x14ac:dyDescent="0.2">
      <c r="B15" s="24"/>
      <c r="C15" s="305" t="s">
        <v>61</v>
      </c>
      <c r="D15" s="305"/>
      <c r="E15" s="26"/>
      <c r="F15" s="26"/>
      <c r="G15" s="26"/>
      <c r="H15" s="27"/>
    </row>
    <row r="16" spans="1:14" ht="25.15" customHeight="1" x14ac:dyDescent="0.2">
      <c r="B16" s="24"/>
      <c r="C16" s="25" t="s">
        <v>25</v>
      </c>
      <c r="D16" s="28"/>
      <c r="E16" s="26"/>
      <c r="F16" s="26"/>
      <c r="G16" s="26"/>
      <c r="H16" s="27"/>
    </row>
    <row r="17" spans="2:8" ht="22.5" customHeight="1" x14ac:dyDescent="0.2">
      <c r="B17" s="24"/>
      <c r="C17" s="61" t="s">
        <v>93</v>
      </c>
      <c r="D17" s="28"/>
      <c r="E17" s="26"/>
      <c r="F17" s="26"/>
      <c r="G17" s="26"/>
      <c r="H17" s="27"/>
    </row>
    <row r="18" spans="2:8" ht="5.0999999999999996" customHeight="1" x14ac:dyDescent="0.2">
      <c r="B18" s="24"/>
      <c r="C18" s="61"/>
      <c r="D18" s="28"/>
      <c r="E18" s="26"/>
      <c r="F18" s="26"/>
      <c r="G18" s="26"/>
      <c r="H18" s="27"/>
    </row>
    <row r="19" spans="2:8" x14ac:dyDescent="0.45">
      <c r="C19" s="31" t="s">
        <v>29</v>
      </c>
      <c r="D19" s="32"/>
      <c r="E19" s="3"/>
      <c r="G19" s="3"/>
    </row>
    <row r="20" spans="2:8" x14ac:dyDescent="0.45">
      <c r="C20" s="17" t="s">
        <v>14</v>
      </c>
      <c r="D20" s="17"/>
      <c r="E20" s="3"/>
      <c r="G20" s="3"/>
    </row>
    <row r="21" spans="2:8" x14ac:dyDescent="0.45">
      <c r="D21" s="17"/>
      <c r="E21" s="3"/>
      <c r="G21" s="3"/>
    </row>
    <row r="22" spans="2:8" x14ac:dyDescent="0.2">
      <c r="D22" s="17"/>
    </row>
  </sheetData>
  <mergeCells count="13">
    <mergeCell ref="C15:D15"/>
    <mergeCell ref="E6:E10"/>
    <mergeCell ref="G6:G10"/>
    <mergeCell ref="C4:C5"/>
    <mergeCell ref="D4:D5"/>
    <mergeCell ref="E4:E5"/>
    <mergeCell ref="C6:C10"/>
    <mergeCell ref="F6:F10"/>
    <mergeCell ref="F4:F5"/>
    <mergeCell ref="G4:G5"/>
    <mergeCell ref="C11:D11"/>
    <mergeCell ref="C12:D12"/>
    <mergeCell ref="C13:D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1"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  <pageSetUpPr fitToPage="1"/>
  </sheetPr>
  <dimension ref="A1:G21"/>
  <sheetViews>
    <sheetView rightToLeft="1" view="pageBreakPreview" zoomScaleNormal="100" zoomScaleSheetLayoutView="100" workbookViewId="0">
      <selection activeCell="I7" sqref="I7"/>
    </sheetView>
  </sheetViews>
  <sheetFormatPr defaultRowHeight="18.75" x14ac:dyDescent="0.45"/>
  <cols>
    <col min="1" max="1" width="1.75" customWidth="1"/>
    <col min="2" max="2" width="1.75" style="4" customWidth="1"/>
    <col min="3" max="3" width="19.625" style="2" customWidth="1"/>
    <col min="4" max="4" width="63.25" style="3" customWidth="1"/>
    <col min="5" max="5" width="20.875" style="3" customWidth="1"/>
    <col min="6" max="7" width="1.75" customWidth="1"/>
  </cols>
  <sheetData>
    <row r="1" spans="1:7" ht="5.0999999999999996" customHeight="1" x14ac:dyDescent="0.45"/>
    <row r="2" spans="1:7" ht="22.5" x14ac:dyDescent="0.55000000000000004">
      <c r="B2" s="34"/>
      <c r="C2" s="34"/>
      <c r="D2" s="85" t="s">
        <v>143</v>
      </c>
      <c r="E2" s="34"/>
      <c r="F2" s="34"/>
    </row>
    <row r="3" spans="1:7" s="5" customFormat="1" ht="45" customHeight="1" x14ac:dyDescent="0.55000000000000004">
      <c r="A3"/>
      <c r="B3" s="34"/>
      <c r="C3" s="9" t="s">
        <v>1</v>
      </c>
      <c r="D3" s="18" t="s">
        <v>27</v>
      </c>
      <c r="E3" s="9" t="s">
        <v>33</v>
      </c>
      <c r="F3" s="34"/>
      <c r="G3"/>
    </row>
    <row r="4" spans="1:7" ht="40.5" customHeight="1" x14ac:dyDescent="0.55000000000000004">
      <c r="B4" s="34"/>
      <c r="C4" s="318" t="s">
        <v>90</v>
      </c>
      <c r="D4" s="19" t="s">
        <v>86</v>
      </c>
      <c r="E4" s="319" t="s">
        <v>144</v>
      </c>
      <c r="F4" s="34"/>
    </row>
    <row r="5" spans="1:7" ht="25.15" customHeight="1" x14ac:dyDescent="0.55000000000000004">
      <c r="B5" s="34"/>
      <c r="C5" s="318"/>
      <c r="D5" s="19" t="s">
        <v>3</v>
      </c>
      <c r="E5" s="319"/>
      <c r="F5" s="34"/>
    </row>
    <row r="6" spans="1:7" ht="25.15" customHeight="1" x14ac:dyDescent="0.55000000000000004">
      <c r="B6" s="34"/>
      <c r="C6" s="318"/>
      <c r="D6" s="19" t="s">
        <v>9</v>
      </c>
      <c r="E6" s="319"/>
      <c r="F6" s="34"/>
    </row>
    <row r="7" spans="1:7" ht="25.15" customHeight="1" x14ac:dyDescent="0.55000000000000004">
      <c r="B7" s="34"/>
      <c r="C7" s="318"/>
      <c r="D7" s="19" t="s">
        <v>4</v>
      </c>
      <c r="E7" s="319"/>
      <c r="F7" s="34"/>
    </row>
    <row r="8" spans="1:7" ht="25.15" customHeight="1" x14ac:dyDescent="0.55000000000000004">
      <c r="B8" s="34"/>
      <c r="C8" s="318"/>
      <c r="D8" s="19" t="s">
        <v>5</v>
      </c>
      <c r="E8" s="319"/>
      <c r="F8" s="34"/>
    </row>
    <row r="9" spans="1:7" ht="12.6" customHeight="1" x14ac:dyDescent="0.2">
      <c r="B9"/>
      <c r="C9"/>
      <c r="D9"/>
      <c r="E9"/>
    </row>
    <row r="10" spans="1:7" ht="25.15" customHeight="1" x14ac:dyDescent="0.55000000000000004">
      <c r="B10" s="34"/>
      <c r="C10" s="64" t="s">
        <v>85</v>
      </c>
      <c r="D10" s="19" t="s">
        <v>145</v>
      </c>
      <c r="E10" s="86" t="s">
        <v>147</v>
      </c>
      <c r="F10" s="34"/>
    </row>
    <row r="11" spans="1:7" ht="25.15" customHeight="1" x14ac:dyDescent="0.55000000000000004">
      <c r="B11" s="34"/>
      <c r="C11" s="84" t="s">
        <v>85</v>
      </c>
      <c r="D11" s="19" t="s">
        <v>146</v>
      </c>
      <c r="E11" s="86" t="s">
        <v>141</v>
      </c>
      <c r="F11" s="34"/>
    </row>
    <row r="12" spans="1:7" ht="25.15" customHeight="1" x14ac:dyDescent="0.55000000000000004">
      <c r="B12" s="34"/>
      <c r="C12" s="36" t="s">
        <v>32</v>
      </c>
      <c r="D12" s="36"/>
      <c r="E12" s="36"/>
      <c r="F12" s="34"/>
    </row>
    <row r="13" spans="1:7" s="20" customFormat="1" ht="25.15" customHeight="1" x14ac:dyDescent="0.2">
      <c r="A13"/>
      <c r="B13" s="35"/>
      <c r="C13" s="36"/>
      <c r="D13" s="35"/>
      <c r="E13" s="35"/>
      <c r="F13" s="35"/>
      <c r="G13"/>
    </row>
    <row r="14" spans="1:7" ht="5.0999999999999996" customHeight="1" x14ac:dyDescent="0.2">
      <c r="B14"/>
      <c r="C14"/>
      <c r="D14"/>
      <c r="E14"/>
    </row>
    <row r="15" spans="1:7" x14ac:dyDescent="0.45">
      <c r="D15" s="17"/>
    </row>
    <row r="16" spans="1:7" x14ac:dyDescent="0.45">
      <c r="D16" s="17"/>
    </row>
    <row r="18" spans="3:4" x14ac:dyDescent="0.45">
      <c r="D18" s="17"/>
    </row>
    <row r="19" spans="3:4" x14ac:dyDescent="0.45">
      <c r="D19" s="17"/>
    </row>
    <row r="21" spans="3:4" ht="21" x14ac:dyDescent="0.55000000000000004">
      <c r="C21" s="14"/>
    </row>
  </sheetData>
  <mergeCells count="2">
    <mergeCell ref="C4:C8"/>
    <mergeCell ref="E4:E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1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تعرفه بهار 405</vt:lpstr>
      <vt:lpstr>فاکتور تجمیعِی</vt:lpstr>
      <vt:lpstr>نسبت طراحی به ساخت</vt:lpstr>
      <vt:lpstr>متراژ طبقات</vt:lpstr>
      <vt:lpstr>متراژ نما</vt:lpstr>
      <vt:lpstr>متراژ محوطه</vt:lpstr>
      <vt:lpstr>زمانبندی</vt:lpstr>
      <vt:lpstr>مطالعات</vt:lpstr>
      <vt:lpstr>نظارت</vt:lpstr>
      <vt:lpstr>اجرا و نظارت عالیه معماری</vt:lpstr>
      <vt:lpstr>گراف قیمت</vt:lpstr>
      <vt:lpstr>گراف کیفیت</vt:lpstr>
      <vt:lpstr>4 گروه</vt:lpstr>
      <vt:lpstr>'4 گروه'!Print_Area</vt:lpstr>
      <vt:lpstr>'اجرا و نظارت عالیه معماری'!Print_Area</vt:lpstr>
      <vt:lpstr>'تعرفه بهار 405'!Print_Area</vt:lpstr>
      <vt:lpstr>'فاکتور تجمیعِی'!Print_Area</vt:lpstr>
      <vt:lpstr>'متراژ طبقات'!Print_Area</vt:lpstr>
      <vt:lpstr>'متراژ محوطه'!Print_Area</vt:lpstr>
      <vt:lpstr>'متراژ نما'!Print_Area</vt:lpstr>
      <vt:lpstr>مطالعات!Print_Area</vt:lpstr>
      <vt:lpstr>'نسبت طراحی به ساخت'!Print_Area</vt:lpstr>
      <vt:lpstr>نظارت!Print_Area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لپ تاپ</dc:creator>
  <cp:lastModifiedBy>p1</cp:lastModifiedBy>
  <cp:lastPrinted>2026-04-02T17:15:42Z</cp:lastPrinted>
  <dcterms:created xsi:type="dcterms:W3CDTF">2019-12-07T13:45:59Z</dcterms:created>
  <dcterms:modified xsi:type="dcterms:W3CDTF">2026-08-15T09:54:46Z</dcterms:modified>
</cp:coreProperties>
</file>